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122"/>
  </bookViews>
  <sheets>
    <sheet name="11А-4" sheetId="1" r:id="rId1"/>
    <sheet name="14С-141б" sheetId="2" r:id="rId2"/>
    <sheet name="14С-151а" sheetId="3" r:id="rId3"/>
    <sheet name="14С-151б" sheetId="4" r:id="rId4"/>
    <sheet name="16С-150" sheetId="5" r:id="rId5"/>
    <sheet name="16С-150к.1" sheetId="6" r:id="rId6"/>
    <sheet name="2С-11" sheetId="7" r:id="rId7"/>
    <sheet name="2С-124а" sheetId="8" r:id="rId8"/>
    <sheet name="2С-13" sheetId="9" r:id="rId9"/>
    <sheet name="2С-15" sheetId="10" r:id="rId10"/>
    <sheet name="2С-15к.1" sheetId="11" r:id="rId11"/>
    <sheet name="2С-163" sheetId="12" r:id="rId12"/>
    <sheet name="2С-17" sheetId="13" r:id="rId13"/>
    <sheet name="2С-19" sheetId="14" r:id="rId14"/>
    <sheet name="2С-204" sheetId="15" r:id="rId15"/>
    <sheet name="2С-204а" sheetId="16" r:id="rId16"/>
    <sheet name="2С-208" sheetId="17" r:id="rId17"/>
    <sheet name="2С-23" sheetId="18" r:id="rId18"/>
    <sheet name="2С-25" sheetId="19" r:id="rId19"/>
    <sheet name="2С-29" sheetId="20" r:id="rId20"/>
    <sheet name="2С-64" sheetId="21" r:id="rId21"/>
    <sheet name="2С-87а" sheetId="22" r:id="rId22"/>
    <sheet name="2С-87б" sheetId="23" r:id="rId23"/>
    <sheet name="20А-2" sheetId="24" r:id="rId24"/>
    <sheet name="21А-1" sheetId="25" r:id="rId25"/>
    <sheet name="21А-1а" sheetId="26" r:id="rId26"/>
    <sheet name="21А-1б" sheetId="27" r:id="rId27"/>
    <sheet name="21А-11" sheetId="28" r:id="rId28"/>
    <sheet name="21Ам.16" sheetId="29" r:id="rId29"/>
    <sheet name="21Ам.20" sheetId="30" r:id="rId30"/>
    <sheet name="21А-22" sheetId="31" r:id="rId31"/>
    <sheet name="21А-3" sheetId="32" r:id="rId32"/>
    <sheet name="21А-3а" sheetId="33" r:id="rId33"/>
    <sheet name="21А-3б" sheetId="34" r:id="rId34"/>
    <sheet name="21А-30 а" sheetId="35" r:id="rId35"/>
    <sheet name="21А-33к1" sheetId="36" r:id="rId36"/>
    <sheet name="21А-4" sheetId="37" r:id="rId37"/>
    <sheet name="21А-7" sheetId="38" r:id="rId38"/>
    <sheet name="21А-7а" sheetId="39" r:id="rId39"/>
    <sheet name="21А-9" sheetId="40" r:id="rId40"/>
    <sheet name="21С-154" sheetId="41" r:id="rId41"/>
    <sheet name="21С-165" sheetId="42" r:id="rId42"/>
    <sheet name="24С-161" sheetId="43" r:id="rId43"/>
    <sheet name="24С-163" sheetId="44" r:id="rId44"/>
    <sheet name="24С-165" sheetId="45" r:id="rId45"/>
    <sheet name="24С-167" sheetId="46" r:id="rId46"/>
    <sheet name="24С-169" sheetId="47" r:id="rId47"/>
    <sheet name="24С-171" sheetId="48" r:id="rId48"/>
    <sheet name="24С-172а" sheetId="49" r:id="rId49"/>
    <sheet name="24С-172б" sheetId="50" r:id="rId50"/>
    <sheet name="24С-172г" sheetId="51" r:id="rId51"/>
    <sheet name="24С-173" sheetId="52" r:id="rId52"/>
    <sheet name="24С-175" sheetId="53" r:id="rId53"/>
    <sheet name="24С-190" sheetId="54" r:id="rId54"/>
    <sheet name="24С-192" sheetId="55" r:id="rId55"/>
    <sheet name="24С-194" sheetId="56" r:id="rId56"/>
    <sheet name="24С-196" sheetId="57" r:id="rId57"/>
    <sheet name="24С-198" sheetId="58" r:id="rId58"/>
    <sheet name="24С-200" sheetId="59" r:id="rId59"/>
    <sheet name="24С-202а" sheetId="60" r:id="rId60"/>
    <sheet name="24С-204а" sheetId="61" r:id="rId61"/>
    <sheet name="24С-206" sheetId="62" r:id="rId62"/>
    <sheet name="24С-206а" sheetId="63" r:id="rId63"/>
    <sheet name="24С-208" sheetId="64" r:id="rId64"/>
    <sheet name="24С-210" sheetId="65" r:id="rId65"/>
    <sheet name="24С-212" sheetId="66" r:id="rId66"/>
    <sheet name="24С-212а" sheetId="67" r:id="rId67"/>
    <sheet name="24С-214" sheetId="68" r:id="rId68"/>
    <sheet name="24С216а" sheetId="69" r:id="rId69"/>
    <sheet name="24С-216б" sheetId="70" r:id="rId70"/>
    <sheet name="27С-117" sheetId="71" r:id="rId71"/>
    <sheet name="27С-119" sheetId="72" r:id="rId72"/>
    <sheet name="27С-119а" sheetId="73" r:id="rId73"/>
    <sheet name="27С-121" sheetId="74" r:id="rId74"/>
    <sheet name="27С-121а" sheetId="75" r:id="rId75"/>
    <sheet name="27С-121б" sheetId="76" r:id="rId76"/>
    <sheet name="27С-123" sheetId="77" r:id="rId77"/>
    <sheet name="27С-123а" sheetId="78" r:id="rId78"/>
    <sheet name="27С-123б" sheetId="79" r:id="rId79"/>
    <sheet name="27С-46" sheetId="80" r:id="rId80"/>
    <sheet name="27С-46а" sheetId="81" r:id="rId81"/>
    <sheet name="27С-59" sheetId="82" r:id="rId82"/>
    <sheet name="27С-61" sheetId="83" r:id="rId83"/>
    <sheet name="27С-82" sheetId="84" r:id="rId84"/>
    <sheet name="27С-84" sheetId="85" r:id="rId85"/>
    <sheet name="27С-84а" sheetId="86" r:id="rId86"/>
    <sheet name="27С-86" sheetId="87" r:id="rId87"/>
    <sheet name="27С-88" sheetId="88" r:id="rId88"/>
    <sheet name="27С-92" sheetId="89" r:id="rId89"/>
    <sheet name="27С-94" sheetId="90" r:id="rId90"/>
    <sheet name="27С-96" sheetId="91" r:id="rId91"/>
    <sheet name="27С-98" sheetId="92" r:id="rId92"/>
    <sheet name="30С-123" sheetId="93" r:id="rId93"/>
    <sheet name="30С-64" sheetId="94" r:id="rId94"/>
    <sheet name="30С-65" sheetId="95" r:id="rId95"/>
    <sheet name="30С-66" sheetId="96" r:id="rId96"/>
    <sheet name="30С-68" sheetId="97" r:id="rId97"/>
    <sheet name="33С-122" sheetId="98" r:id="rId98"/>
    <sheet name="33С-140" sheetId="99" r:id="rId99"/>
    <sheet name="33С-142" sheetId="100" r:id="rId100"/>
    <sheet name="33С-144" sheetId="101" r:id="rId101"/>
    <sheet name="33С-27" sheetId="102" r:id="rId102"/>
    <sheet name="33С-29" sheetId="103" r:id="rId103"/>
    <sheet name="33С-30а" sheetId="104" r:id="rId104"/>
    <sheet name="33С-30б" sheetId="105" r:id="rId105"/>
    <sheet name="33С-34" sheetId="106" r:id="rId106"/>
    <sheet name="33С-36" sheetId="107" r:id="rId107"/>
    <sheet name="33С-38" sheetId="108" r:id="rId108"/>
    <sheet name="33С-40а" sheetId="109" r:id="rId109"/>
    <sheet name="33С-42" sheetId="110" r:id="rId110"/>
    <sheet name="33С-44" sheetId="111" r:id="rId111"/>
    <sheet name="33С-44а" sheetId="112" r:id="rId112"/>
    <sheet name="33С-44б" sheetId="113" r:id="rId113"/>
    <sheet name="33С-46" sheetId="114" r:id="rId114"/>
    <sheet name="33С-46а" sheetId="115" r:id="rId115"/>
    <sheet name="33С-46б" sheetId="116" r:id="rId116"/>
    <sheet name="8А-64" sheetId="117" r:id="rId117"/>
    <sheet name="8А-66" sheetId="118" r:id="rId118"/>
    <sheet name="Г-250" sheetId="119" r:id="rId119"/>
    <sheet name="Г-250к.1" sheetId="120" r:id="rId120"/>
    <sheet name="Г-252" sheetId="121" r:id="rId121"/>
    <sheet name="Кр.П-187" sheetId="122" r:id="rId122"/>
    <sheet name="Кр.П-99к.1" sheetId="123" r:id="rId123"/>
    <sheet name="Багр.6" sheetId="124" r:id="rId124"/>
    <sheet name="35С-3а" sheetId="125" r:id="rId125"/>
    <sheet name="Г-319" sheetId="126" r:id="rId126"/>
    <sheet name="Ос.292" sheetId="127" r:id="rId127"/>
    <sheet name="Ос.159" sheetId="128" r:id="rId128"/>
    <sheet name="Лист134" sheetId="129" r:id="rId129"/>
    <sheet name="Лист135" sheetId="130" r:id="rId130"/>
    <sheet name="Лист136" sheetId="131" r:id="rId131"/>
    <sheet name="Лист137" sheetId="132" r:id="rId132"/>
    <sheet name="Лист138" sheetId="133" r:id="rId133"/>
    <sheet name="Лист139" sheetId="134" r:id="rId134"/>
    <sheet name="Лист140" sheetId="135" r:id="rId135"/>
    <sheet name="Лист141" sheetId="136" r:id="rId136"/>
  </sheets>
  <definedNames/>
  <calcPr fullCalcOnLoad="1"/>
</workbook>
</file>

<file path=xl/sharedStrings.xml><?xml version="1.0" encoding="utf-8"?>
<sst xmlns="http://schemas.openxmlformats.org/spreadsheetml/2006/main" count="9480" uniqueCount="238">
  <si>
    <t xml:space="preserve">     Расшифровка доходов и расходов </t>
  </si>
  <si>
    <t xml:space="preserve">     по содержанию и текущему ремонту на</t>
  </si>
  <si>
    <t xml:space="preserve">    жилом доме 11 Амурская 4 за февраль  месяц 2013 г.</t>
  </si>
  <si>
    <t>Полезная площадь дома,кв.м.</t>
  </si>
  <si>
    <t xml:space="preserve">Оплата населения %      </t>
  </si>
  <si>
    <t xml:space="preserve"> </t>
  </si>
  <si>
    <t>Доходы</t>
  </si>
  <si>
    <t>руб.в месяц</t>
  </si>
  <si>
    <t>Остаток средств (+), перерасход средств (-) предыдущего периода</t>
  </si>
  <si>
    <t>Начисление за содержание и текущий ремонт от населения</t>
  </si>
  <si>
    <t>Фактическое поступление средств от арендаторов и собств. неж. пом.</t>
  </si>
  <si>
    <t>Фактическое поступление средств от населения</t>
  </si>
  <si>
    <t>Дебиторская задолженность по населению</t>
  </si>
  <si>
    <t>Итого поступило доходов</t>
  </si>
  <si>
    <t>Статьи затрат</t>
  </si>
  <si>
    <t>1.Техническое обслуживание и текущий ремонт жилья</t>
  </si>
  <si>
    <t>1.1 Конструктивные элементы</t>
  </si>
  <si>
    <t xml:space="preserve">(кровля, фасад, межэтажные лестницы, клетки, чердачные помещения, подвалы) </t>
  </si>
  <si>
    <t>1.1.1 Фонд оплаты труда (плотник,столяр,кровельщик,штукатур,маляр)</t>
  </si>
  <si>
    <t>1.1.2. Отчисления  от ФОТ</t>
  </si>
  <si>
    <t>1.1.3. Материалы</t>
  </si>
  <si>
    <t>1.1.4. Прочие (спецодежда, инструмент, охр.тр. транспорт.)</t>
  </si>
  <si>
    <t>1.2 Внутридомовые инженерные сети и оборудование</t>
  </si>
  <si>
    <t xml:space="preserve">(системы холодного и горячего водоснабжения, теплоснабжения,канализации, </t>
  </si>
  <si>
    <t>вентиляции, эл. снабжения)</t>
  </si>
  <si>
    <t>1.2.1. Фонд оплаты труда (монтажник ВСТС,газоэлектросварщик,электрик,токарь)</t>
  </si>
  <si>
    <t>1.2.2. Отчисления  от ФОТ</t>
  </si>
  <si>
    <t>1.2.3. Материалы</t>
  </si>
  <si>
    <t>1.2.4. Подряд</t>
  </si>
  <si>
    <t xml:space="preserve">       дымоудаление и пожаротушение</t>
  </si>
  <si>
    <t xml:space="preserve">       обследование вентканалов</t>
  </si>
  <si>
    <t>1.2.5. Прочие (спецодежда, инструмент, охр.тр. транспорт.)</t>
  </si>
  <si>
    <t xml:space="preserve">1.2.6. Содержание  дежурных служб </t>
  </si>
  <si>
    <t xml:space="preserve">2. Благоустройство и санитарное содержание жилых </t>
  </si>
  <si>
    <t>домов и придомовых территорий</t>
  </si>
  <si>
    <t>2.1. Содержание придомовых территорий</t>
  </si>
  <si>
    <t>а) Фонд оплаты труда дворников</t>
  </si>
  <si>
    <t>б) Отчисления от ФОТ</t>
  </si>
  <si>
    <t>в) материалы (песок, уход за зел. насаждениями)</t>
  </si>
  <si>
    <t>г) прочие (инвентарь, спецодежда, охрана труда)</t>
  </si>
  <si>
    <t xml:space="preserve">2.2. Уборка лестничных клеток </t>
  </si>
  <si>
    <t>а) Фонд оплаты труда уборщиц</t>
  </si>
  <si>
    <t>б) Отчисления  от ФОТ</t>
  </si>
  <si>
    <t>в) материалы (моющие средства, мешковина)</t>
  </si>
  <si>
    <t>2.3. Обслуживание мусоропроводов</t>
  </si>
  <si>
    <t>а) Фонд оплаты труда мусоропроводчиков</t>
  </si>
  <si>
    <t>в) Материалы (моющие средства, дезосредства)</t>
  </si>
  <si>
    <t>(орган. мест для рт/содерж.ламп)</t>
  </si>
  <si>
    <t>ю</t>
  </si>
  <si>
    <t>2.4. Транспортные расходы (в т.ч вывоз крупногабаритного мусора)</t>
  </si>
  <si>
    <t>2.5. Дератизация, дезинсекция</t>
  </si>
  <si>
    <t xml:space="preserve">3. Общеэксплуатационные расходы </t>
  </si>
  <si>
    <t>(з/плата ИТР,обслуж.персонала, содержание  администативных зданий,</t>
  </si>
  <si>
    <t>услуги почтамта , транспортные расходы, арендная плата)</t>
  </si>
  <si>
    <t>4.Услуги аварийной службы</t>
  </si>
  <si>
    <t>5.Вывоз ТБО</t>
  </si>
  <si>
    <t xml:space="preserve">6.Комплексное обслуживание лифтов </t>
  </si>
  <si>
    <t>7.Обслуживание ВДГО</t>
  </si>
  <si>
    <t>8.Налог с дохода</t>
  </si>
  <si>
    <t>ИТОГО расходы по содержанию и текущему ремонту жилья</t>
  </si>
  <si>
    <t>Остаток средств (+), перерасход средств (-) месяца</t>
  </si>
  <si>
    <t>Остаток средств (+), перерасход средств (-) с нач.года</t>
  </si>
  <si>
    <t>Директор</t>
  </si>
  <si>
    <t>Ознакомлен старший по дому:</t>
  </si>
  <si>
    <t>жилом доме 14 Северная 141 б за  февраль  месяц 2013 г.</t>
  </si>
  <si>
    <t>жилом доме 14 Северная 151а за февраль  месяц 2013 г.</t>
  </si>
  <si>
    <t xml:space="preserve">                                                                                                              </t>
  </si>
  <si>
    <t>2.2. Уборка лестничных клеток</t>
  </si>
  <si>
    <t>жилом доме 14 Северная 151б за февраль  месяц 2013 г.</t>
  </si>
  <si>
    <t>жилом доме  16 Северная 150 за февраль  месяц 2013 г.</t>
  </si>
  <si>
    <t>жилом доме 16 Северная 150 к.1 за февраль  месяц 2013 г.</t>
  </si>
  <si>
    <t>жилом доме 2 Совхозная 11 за февраль  месяц 2013 г.</t>
  </si>
  <si>
    <t>жилом доме 2 Совхозная 124а за февраль месяц 2013 г.</t>
  </si>
  <si>
    <t>жилом доме 2 Совхозная 13 за февраль месяц 2013 г.</t>
  </si>
  <si>
    <t>жилом доме 2Совхозная 15 за февраль месяц 2013 г.</t>
  </si>
  <si>
    <t xml:space="preserve">                                                  </t>
  </si>
  <si>
    <t>жилом доме 2 Совхозная 15 к.1 за февраль  месяц 2013 г.</t>
  </si>
  <si>
    <t>Полезная площадь дома,кв.м с арендаторами</t>
  </si>
  <si>
    <t>Площадь жилых помещений ,кв.м.</t>
  </si>
  <si>
    <t>2.2. Уборка лестничных клеток общежитий</t>
  </si>
  <si>
    <t>жилом доме 2 Совхозная 163 за февраль месяц 2013 г.</t>
  </si>
  <si>
    <t>жилом доме 2 Совхозная 17 за февраль месяц 2013 г.</t>
  </si>
  <si>
    <t>жилом доме 2 Совхозная 19 за февраль месяц 2013 г.</t>
  </si>
  <si>
    <t>жилом доме 2 Совхозная 204 за февраль месяц 2013 г.</t>
  </si>
  <si>
    <t>жилом доме 2 Совхозная 204а за февраль месяц 2013 г.</t>
  </si>
  <si>
    <t>жилом доме 2 Совхозная 208 за февраль месяц 2013 г.</t>
  </si>
  <si>
    <t>жилом доме 2 Совхозная 23 за февраль  месяц 2013 г.</t>
  </si>
  <si>
    <t>жилом доме 2 Совхозная 25 за февраль месяц 2013 г.</t>
  </si>
  <si>
    <t xml:space="preserve">         Вневедомственная охрана по договору№ 860 от 1.02.09г.</t>
  </si>
  <si>
    <t>6.Обслуживание узла учета тепловой энергии (ООО"СТП" дог.№28)</t>
  </si>
  <si>
    <t>жилом доме 2 Совхозная 29   за февраль месяц 2013 г.</t>
  </si>
  <si>
    <t>жилом доме 2 Совхозная 64 за февраль месяц 2013 г.</t>
  </si>
  <si>
    <t>жилом доме 2 Совхозная 87а за февраль  месяц 2013 г.</t>
  </si>
  <si>
    <t>жилом доме 2 Совхозная 87б за февраль месяц 2013 г.</t>
  </si>
  <si>
    <t>жилом доме 20 Амурская 2 за февраль месяц 2013 г.</t>
  </si>
  <si>
    <t>Площадь  жилых помещений ,кв.м.</t>
  </si>
  <si>
    <t>(орган.мест для рт/содерж.ламп)</t>
  </si>
  <si>
    <t>жилом доме 21 Амурская 1 за февраль месяц 2013 г.</t>
  </si>
  <si>
    <t>жилом доме 21 Амурская 1а за февраль месяц 2013г.</t>
  </si>
  <si>
    <t>Площадь жилых помещений,кв.м.</t>
  </si>
  <si>
    <t>(замена розлива ХВС )</t>
  </si>
  <si>
    <t>жилом доме 21 Амурская 1б за февраль месяц 2013 г.</t>
  </si>
  <si>
    <t>жилом доме 21 Амурская 11 за февраль  месяц 2013 г.</t>
  </si>
  <si>
    <t>жилом доме  21 Амурская 16 за февраль  месяц 2013 г.</t>
  </si>
  <si>
    <t>Полезная площадь дома с арендаторами ,кв.м.</t>
  </si>
  <si>
    <t>Площадь жилых помещений, кв.м.</t>
  </si>
  <si>
    <t>г) прочие (инв, спецодежда, ох. труда)</t>
  </si>
  <si>
    <t>6.Обслуживание ВДГО</t>
  </si>
  <si>
    <t>7.Обслуживание узла учета тепловой энергии ООО»СТП» дог.№28</t>
  </si>
  <si>
    <t>жилом доме  21 Амурская 20 за февраль  месяц 2013 г.</t>
  </si>
  <si>
    <t>г) прочие (инв,спецодежда, охр. труда)</t>
  </si>
  <si>
    <t>7.Обслуживание узла учета тепловой энергии</t>
  </si>
  <si>
    <t>жилом доме  21 Амурская 22 за февраль  месяц 2013 г.</t>
  </si>
  <si>
    <t>жилом доме 21 Амурская 3 за февраль месяц 2013 г.</t>
  </si>
  <si>
    <t>6.Обслуживание узла учета тепловой энергии (ООО «СТП « дог.№28)</t>
  </si>
  <si>
    <t>жилом доме 21 Амурская 3а за февраль  месяц 2013 г.</t>
  </si>
  <si>
    <t>жилом доме 21 Амурская 3б за февраль  месяц 2013 г.</t>
  </si>
  <si>
    <t>жилом доме  21 Амурская 30а за февраль  месяц 2013 г.</t>
  </si>
  <si>
    <t>г) прочие (инв.,спецодежда,охр. труда)</t>
  </si>
  <si>
    <t>жилом доме  21 Амурская 33 к.1 за февраль  месяц 2013 г.</t>
  </si>
  <si>
    <t>Полезная площадь дома ,кв.м.</t>
  </si>
  <si>
    <t>Возмещение за размещение оборудования от «Матрикснет»</t>
  </si>
  <si>
    <t>г) прочие (инв,спецодежда, охр.труда)</t>
  </si>
  <si>
    <t>жилом доме 21 Амурская 4 за февраль  месяц 2013 г.</t>
  </si>
  <si>
    <t>жилом доме 21 Амурская 7 за февраль  месяц 2013 г.</t>
  </si>
  <si>
    <t>6.Обслуживание узла учета тепловой энергии (ООО"СТП" дог.№82)</t>
  </si>
  <si>
    <t>жилом доме 21 Амурская 7а за февраль  месяц 2013 г.</t>
  </si>
  <si>
    <t>Полезная площадь дома  ,кв.м.</t>
  </si>
  <si>
    <t>жилом доме 21 Амурская 9 за февраль месяц 2013 г.</t>
  </si>
  <si>
    <t>Замена почтовых ящиков</t>
  </si>
  <si>
    <t>жилом доме 21 Северная 154 за февраль  месяц 2013 г.</t>
  </si>
  <si>
    <t>жилом доме 21 Северная 165 за февраль месяц 2013 г.</t>
  </si>
  <si>
    <t>жилом доме 24 Северная 161 за февраль  месяц 2013 г.</t>
  </si>
  <si>
    <t>Возмещение за размещение оборудования от «ВымпелКом»</t>
  </si>
  <si>
    <t>Возмещение за эл.энергию        (домофоны от «Факториал-Сиб» 2 подъезда)</t>
  </si>
  <si>
    <t>жилом доме 24 Северная 163 за февраль  месяц 2013 г.</t>
  </si>
  <si>
    <t>жилом доме 24 Северная 165 за февраль месяц 2013 г.</t>
  </si>
  <si>
    <t>жилом доме 24 Северная 167 за февраль месяц 2013 г.</t>
  </si>
  <si>
    <t>жилом доме 24 Северная 169 за февраль  месяц 2013 г.</t>
  </si>
  <si>
    <t>жилом доме 24 Северная 171 за февраль  месяц 2013 г.</t>
  </si>
  <si>
    <t>Возмещение от ОАО «ВымпелКом»</t>
  </si>
  <si>
    <t>жилом доме 24 Северная 172а за февраль месяц 2013 г.</t>
  </si>
  <si>
    <t>жилом доме 24 Северная 172б за февраль месяц 2013 г.</t>
  </si>
  <si>
    <t>жилом доме 24 Северная 172г за февраль месяц 2013 г.</t>
  </si>
  <si>
    <t>жилом доме 24 Северная 173 за февраль  месяц 2013 г.</t>
  </si>
  <si>
    <t>жилом доме 24 Северная 175 за февраль месяц 2013 г.</t>
  </si>
  <si>
    <t>жилом доме 24 Северная 190 за февраль  месяц 2013 г.</t>
  </si>
  <si>
    <t>жилом доме 24 Северная 192 за февраль  месяц 2013 г.</t>
  </si>
  <si>
    <t>жилом доме 24 Северная 194 за февраль  месяц 2013 г.</t>
  </si>
  <si>
    <t>жилом доме 24 Северная 196 за февраль  месяц 2013 г.</t>
  </si>
  <si>
    <t>Возмещение за размещение рекламы в лифтовых кабинах</t>
  </si>
  <si>
    <t>жилом доме 24 Северная 198 за февраль  месяц 2013 г.</t>
  </si>
  <si>
    <t>жилом доме 24 Северная 200 за февраль месяц 2013 г.</t>
  </si>
  <si>
    <t>жилом доме 24 Северная 202а за февраль месяц 2013 г.</t>
  </si>
  <si>
    <t>жилом доме 24 Северная 204а за февраль месяц 2013 г.</t>
  </si>
  <si>
    <t>жилом доме 24 Северная 206 за февраль  месяц 2013 г.</t>
  </si>
  <si>
    <t>жилом доме 24 Северная 206а за февраль месяц 2013 г.</t>
  </si>
  <si>
    <t>жилом доме 24 Северная 208 за февраль месяц 2013 г.</t>
  </si>
  <si>
    <t>жилом доме 24 Северная 210 за февраль месяц 2013 г.</t>
  </si>
  <si>
    <t>жилом доме 24 Северная 212 за февраль месяц 2013 г.</t>
  </si>
  <si>
    <t>Начисление льгот</t>
  </si>
  <si>
    <t>Фактическое поступление льгот</t>
  </si>
  <si>
    <t>Дебиторская задолженность по льготам</t>
  </si>
  <si>
    <t>жилом доме 24 Северная 212а за февраль месяц 2013 г.</t>
  </si>
  <si>
    <t>Возмещение за эл.энергию        (домофоны от «Факториал-Сиб» 20квт. 2 подъезда)</t>
  </si>
  <si>
    <r>
      <t xml:space="preserve">1.2.3. Материалы      </t>
    </r>
    <r>
      <rPr>
        <sz val="10"/>
        <color indexed="10"/>
        <rFont val="Arial"/>
        <family val="2"/>
      </rPr>
      <t xml:space="preserve">                                   </t>
    </r>
  </si>
  <si>
    <t>жилом доме 24 Северная 214 за февраль месяц 2013 г.</t>
  </si>
  <si>
    <t>Замена канализации</t>
  </si>
  <si>
    <t>жилом доме 24 Северная 216 а за февраль месяц 2013 г.</t>
  </si>
  <si>
    <t>жилом доме 24 Северная 216б за февраль месяц 2013 г.</t>
  </si>
  <si>
    <t>жилом доме 27 Северная 117 за февраль месяц 2013 г.</t>
  </si>
  <si>
    <t>жилом доме 27 Северная 119 за февраль месяц 2013 г.</t>
  </si>
  <si>
    <t>жилом доме 27 Северная 119а за февраль месяц 2013 г.</t>
  </si>
  <si>
    <t>жилом доме 27 Северная 121 за февраль месяц 2013 г.</t>
  </si>
  <si>
    <t>жилом доме 27 Северная 121а за февраль месяц 2013 г.</t>
  </si>
  <si>
    <t>жилом доме 27 Северная 121б за февраль месяц 2013 г.</t>
  </si>
  <si>
    <t>жилом доме 27 Северная 123 за февраль месяц 2013 г.</t>
  </si>
  <si>
    <t>жилом доме 27 Северная 123а за февраль  месяц 2013 г.</t>
  </si>
  <si>
    <t>жилом доме 27 Северная 123б за февраль  месяц 2013 г.</t>
  </si>
  <si>
    <t>жилом доме 27 Северная 46 за февраль месяц 2013 г.</t>
  </si>
  <si>
    <t>жилом доме 27 Северная 46а за февраль месяц 2013 г.</t>
  </si>
  <si>
    <t>жилом доме 27 Северная 59 за февраль месяц 2013 г.</t>
  </si>
  <si>
    <t>жилом доме 27 Северная 61 за февраль месяц 2013 г.</t>
  </si>
  <si>
    <t>жилом доме 27 Северная 82 за февраль  месяц 2013 г.</t>
  </si>
  <si>
    <t>жилом доме 27 Северная 84 за февраль месяц 2013 г.</t>
  </si>
  <si>
    <t>жилом доме 27 Северная 84а за февраль месяц 2013 г.</t>
  </si>
  <si>
    <t>жилом доме 27 Северная 86 за февраль  месяц 2013 г.</t>
  </si>
  <si>
    <t>жилом доме 27 Северная 88 за февраль месяц 2013 г.</t>
  </si>
  <si>
    <t>жилом доме 27 Северная 92 за февраль  месяц 2013 г.</t>
  </si>
  <si>
    <t>жилом доме 27 Северная 94 за февраль месяц 2013 г.</t>
  </si>
  <si>
    <t>жилом доме 27 Северная 96 за февраль месяц 2013 г.</t>
  </si>
  <si>
    <t>жилом доме 27 Северная 98 за февраль месяц 2013 г.</t>
  </si>
  <si>
    <t>жилом доме 30 Северная 123 за февраль месяц 2013 г.</t>
  </si>
  <si>
    <t>жилом доме 30 Северная 64 за февраль месяц 2013 г.</t>
  </si>
  <si>
    <t>жилом доме 30 Северная 65 за февраль месяц 2013 г.</t>
  </si>
  <si>
    <t>жилом доме 30 Северная 66 за февраль месяц 2013 г.</t>
  </si>
  <si>
    <t>жилом доме 30 Северная 68 за февраль месяц 2013 г.</t>
  </si>
  <si>
    <t>жилом дом 33 Северная 122 за февраль месяц 2013 г.</t>
  </si>
  <si>
    <t>жилом доме 33 Северная 140 за февраль месяц 2013 г.</t>
  </si>
  <si>
    <t>жилом доме 33 Северная 142 за февраль  месяц 2013 г.</t>
  </si>
  <si>
    <t>6.Обслуживание узла учета тепловой энергииООО"СТП"(дог.№28)</t>
  </si>
  <si>
    <t>жилом доме 33 Северная 144 за февраль месяц 2013 г.</t>
  </si>
  <si>
    <t>Вознаграждение ст.по дому</t>
  </si>
  <si>
    <t>жилом доме 33 Северная 27 за февраль месяц 2013 г.</t>
  </si>
  <si>
    <t>жилом доме 33 Северная 29 за февраль месяц 2013 г.</t>
  </si>
  <si>
    <t>жилом доме 33 Северная 30а за февраль месяц 2013 г.</t>
  </si>
  <si>
    <t>жилом доме 33 Северная 30б за февраль месяц 2013 г.</t>
  </si>
  <si>
    <t>жилом доме 33 Северная 34 за февраль  месяц 2013 г.</t>
  </si>
  <si>
    <t>жилом доме 33 Северная 36 за февраль месяц 2013 г.</t>
  </si>
  <si>
    <t>жилом доме  33 Северная 38 за февраль месяц 2013 г.</t>
  </si>
  <si>
    <t>жилом доме 33 Северная 40а за февраль  месяц 2013 г.</t>
  </si>
  <si>
    <t>жилом доме 33 Северная 42 за февраль месяц 2013 г.</t>
  </si>
  <si>
    <t xml:space="preserve">        </t>
  </si>
  <si>
    <t>жилом доме 33 Северная 44 за февраль месяц 2013 г.</t>
  </si>
  <si>
    <t>жилом доме 33 Северная 44а за февраль  месяц 2013 г.</t>
  </si>
  <si>
    <t>жилом доме 33 Северная 44б за февраль месяц 2013 г.</t>
  </si>
  <si>
    <t>жилом доме 33 Северная 46 за февраль месяц 2013 г.</t>
  </si>
  <si>
    <t>жилом доме 33 Северная 46а за февраль месяц 2013 г.</t>
  </si>
  <si>
    <t>жилом доме 33 Северная 46б за февраль месяц 2013 г.</t>
  </si>
  <si>
    <t>жилом доме 8 Амурская 64 за февраль  месяц 2013 г.</t>
  </si>
  <si>
    <t>жилом доме 8 Амурская 66 за февраль месяц 2013 г.</t>
  </si>
  <si>
    <t>жилом доме Герцена 250 за февраль месяц 2013 г.</t>
  </si>
  <si>
    <t>жилом доме Герцена 250 к.1 за февраль месяц 2013 г.</t>
  </si>
  <si>
    <t>жилом доме Герцена 252 за февраль месяц 2013 г.</t>
  </si>
  <si>
    <t>жилом доме Кр.Пахарь 187 за февраль  месяц 2013 г.</t>
  </si>
  <si>
    <t>жилом доме Кр.Пахарь 99к.1 за февраль месяц 2013 г.</t>
  </si>
  <si>
    <t>жилом доме  Багратиона 6 за февраль  месяц 2013 г.</t>
  </si>
  <si>
    <t>(ООО"СТП" дог.№28)</t>
  </si>
  <si>
    <t>жилом доме  35 Северная 3а за февраль месяц 2013 г.</t>
  </si>
  <si>
    <t>услуги почтамта, транспортные расходы, арендная плата )</t>
  </si>
  <si>
    <t>жилом доме  Герцена 319  за февраль месяц 2013 г.</t>
  </si>
  <si>
    <t>жилом доме  Осоавиахимовская 292  за февраль месяц 2013 г.</t>
  </si>
  <si>
    <t>услуги почтамта, транспортные расходы,арендная плата )</t>
  </si>
  <si>
    <t>жилом доме  Осоавиахимовская 159  за февраль  месяц 2013 г.</t>
  </si>
  <si>
    <t>1.1.1 Фонд оплаты труда</t>
  </si>
  <si>
    <t>1.2.1. Фонд оплаты труда</t>
  </si>
  <si>
    <t>жилом доме  21 Амурская         за май  месяц 2011 г.</t>
  </si>
  <si>
    <t xml:space="preserve">            в т.ч. текущий ремонт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</si>
</sst>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1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1" fillId="0" borderId="15" xfId="0" applyFont="1" applyBorder="1" applyAlignment="1">
      <alignment/>
    </xf>
    <xf numFmtId="164" fontId="3" fillId="0" borderId="8" xfId="0" applyFont="1" applyBorder="1" applyAlignment="1">
      <alignment/>
    </xf>
    <xf numFmtId="166" fontId="0" fillId="0" borderId="13" xfId="0" applyNumberFormat="1" applyFont="1" applyBorder="1" applyAlignment="1">
      <alignment/>
    </xf>
    <xf numFmtId="164" fontId="3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1" fillId="0" borderId="8" xfId="0" applyFont="1" applyBorder="1" applyAlignment="1">
      <alignment/>
    </xf>
    <xf numFmtId="166" fontId="0" fillId="0" borderId="12" xfId="0" applyNumberFormat="1" applyFont="1" applyBorder="1" applyAlignment="1">
      <alignment/>
    </xf>
    <xf numFmtId="164" fontId="3" fillId="0" borderId="2" xfId="0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12" xfId="0" applyFont="1" applyFill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1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3" fillId="0" borderId="3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6" fontId="0" fillId="0" borderId="4" xfId="0" applyNumberFormat="1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24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25" xfId="0" applyFont="1" applyFill="1" applyBorder="1" applyAlignment="1">
      <alignment/>
    </xf>
    <xf numFmtId="164" fontId="1" fillId="0" borderId="14" xfId="0" applyFont="1" applyBorder="1" applyAlignment="1">
      <alignment/>
    </xf>
    <xf numFmtId="166" fontId="0" fillId="0" borderId="4" xfId="0" applyNumberFormat="1" applyFont="1" applyBorder="1" applyAlignment="1">
      <alignment/>
    </xf>
    <xf numFmtId="164" fontId="3" fillId="0" borderId="26" xfId="0" applyFont="1" applyBorder="1" applyAlignment="1">
      <alignment/>
    </xf>
    <xf numFmtId="164" fontId="3" fillId="0" borderId="27" xfId="0" applyFont="1" applyBorder="1" applyAlignment="1">
      <alignment/>
    </xf>
    <xf numFmtId="164" fontId="3" fillId="0" borderId="0" xfId="0" applyFont="1" applyAlignment="1">
      <alignment/>
    </xf>
    <xf numFmtId="164" fontId="1" fillId="0" borderId="15" xfId="0" applyFont="1" applyFill="1" applyBorder="1" applyAlignment="1">
      <alignment/>
    </xf>
    <xf numFmtId="164" fontId="1" fillId="0" borderId="16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26" xfId="0" applyFont="1" applyBorder="1" applyAlignment="1">
      <alignment/>
    </xf>
    <xf numFmtId="164" fontId="1" fillId="0" borderId="27" xfId="0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4" fontId="2" fillId="0" borderId="4" xfId="0" applyFont="1" applyFill="1" applyBorder="1" applyAlignment="1">
      <alignment/>
    </xf>
    <xf numFmtId="164" fontId="0" fillId="0" borderId="18" xfId="0" applyFont="1" applyBorder="1" applyAlignment="1">
      <alignment/>
    </xf>
    <xf numFmtId="164" fontId="2" fillId="0" borderId="0" xfId="0" applyFont="1" applyAlignment="1">
      <alignment/>
    </xf>
    <xf numFmtId="164" fontId="2" fillId="0" borderId="12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28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12" xfId="0" applyFont="1" applyFill="1" applyBorder="1" applyAlignment="1">
      <alignment/>
    </xf>
    <xf numFmtId="164" fontId="1" fillId="0" borderId="6" xfId="0" applyFont="1" applyBorder="1" applyAlignment="1">
      <alignment/>
    </xf>
    <xf numFmtId="164" fontId="1" fillId="0" borderId="9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9" xfId="0" applyFont="1" applyFill="1" applyBorder="1" applyAlignment="1">
      <alignment/>
    </xf>
    <xf numFmtId="164" fontId="2" fillId="0" borderId="9" xfId="0" applyFont="1" applyBorder="1" applyAlignment="1">
      <alignment/>
    </xf>
    <xf numFmtId="166" fontId="0" fillId="0" borderId="0" xfId="0" applyNumberFormat="1" applyFont="1" applyAlignment="1">
      <alignment/>
    </xf>
    <xf numFmtId="164" fontId="5" fillId="0" borderId="4" xfId="0" applyFont="1" applyFill="1" applyBorder="1" applyAlignment="1">
      <alignment/>
    </xf>
    <xf numFmtId="164" fontId="2" fillId="0" borderId="12" xfId="0" applyFont="1" applyBorder="1" applyAlignment="1">
      <alignment/>
    </xf>
    <xf numFmtId="164" fontId="0" fillId="0" borderId="29" xfId="0" applyFont="1" applyBorder="1" applyAlignment="1">
      <alignment/>
    </xf>
    <xf numFmtId="164" fontId="2" fillId="0" borderId="6" xfId="0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6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styles" Target="styles.xml" /><Relationship Id="rId138" Type="http://schemas.openxmlformats.org/officeDocument/2006/relationships/sharedStrings" Target="sharedStrings.xml" /><Relationship Id="rId1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showRowColHeaders="0" workbookViewId="0" topLeftCell="A1">
      <selection activeCell="I54" sqref="I54"/>
    </sheetView>
  </sheetViews>
  <sheetFormatPr defaultColWidth="9.140625" defaultRowHeight="12.75"/>
  <cols>
    <col min="6" max="6" width="28.28125" style="1" customWidth="1"/>
    <col min="7" max="7" width="12.421875" style="1" customWidth="1"/>
    <col min="16" max="16" width="16.8515625" style="0" customWidth="1"/>
    <col min="17" max="17" width="12.8515625" style="0" customWidth="1"/>
  </cols>
  <sheetData>
    <row r="1" spans="1:17" ht="12.75">
      <c r="A1" s="1"/>
      <c r="B1" s="1"/>
      <c r="C1" s="2"/>
      <c r="D1" s="2"/>
      <c r="E1" s="2"/>
      <c r="F1" s="2"/>
      <c r="K1" s="1"/>
      <c r="L1" s="1"/>
      <c r="M1" s="2"/>
      <c r="N1" s="2"/>
      <c r="O1" s="2"/>
      <c r="P1" s="2"/>
      <c r="Q1" s="1"/>
    </row>
    <row r="2" spans="1:17" ht="12.75">
      <c r="A2" s="1"/>
      <c r="B2" s="1"/>
      <c r="C2" s="2" t="s">
        <v>0</v>
      </c>
      <c r="D2" s="2"/>
      <c r="E2" s="2"/>
      <c r="F2" s="2"/>
      <c r="K2" s="1"/>
      <c r="L2" s="1"/>
      <c r="M2" s="2"/>
      <c r="N2" s="2"/>
      <c r="O2" s="2"/>
      <c r="P2" s="2"/>
      <c r="Q2" s="1"/>
    </row>
    <row r="3" spans="1:17" ht="12.75">
      <c r="A3" s="1"/>
      <c r="B3" s="1"/>
      <c r="C3" s="2" t="s">
        <v>1</v>
      </c>
      <c r="D3" s="2"/>
      <c r="E3" s="2"/>
      <c r="F3" s="2"/>
      <c r="K3" s="1"/>
      <c r="L3" s="1"/>
      <c r="M3" s="2"/>
      <c r="N3" s="2"/>
      <c r="O3" s="2"/>
      <c r="P3" s="2"/>
      <c r="Q3" s="1"/>
    </row>
    <row r="4" spans="1:17" ht="12.75">
      <c r="A4" s="1"/>
      <c r="B4" s="2" t="s">
        <v>2</v>
      </c>
      <c r="C4" s="1"/>
      <c r="D4" s="1"/>
      <c r="E4" s="1"/>
      <c r="K4" s="1"/>
      <c r="L4" s="2"/>
      <c r="M4" s="1"/>
      <c r="N4" s="1"/>
      <c r="O4" s="1"/>
      <c r="P4" s="1"/>
      <c r="Q4" s="1"/>
    </row>
    <row r="5" spans="1:17" ht="12.75">
      <c r="A5" s="1"/>
      <c r="B5" s="2" t="s">
        <v>3</v>
      </c>
      <c r="C5" s="2"/>
      <c r="D5" s="2"/>
      <c r="E5" s="1"/>
      <c r="G5" s="3">
        <v>3543.3</v>
      </c>
      <c r="K5" s="1"/>
      <c r="L5" s="2"/>
      <c r="M5" s="2"/>
      <c r="N5" s="2"/>
      <c r="O5" s="1"/>
      <c r="P5" s="1"/>
      <c r="Q5" s="4"/>
    </row>
    <row r="6" spans="1:20" ht="12.75">
      <c r="A6" s="1"/>
      <c r="B6" s="2"/>
      <c r="C6" s="2"/>
      <c r="D6" s="2"/>
      <c r="E6" s="1"/>
      <c r="G6" s="3"/>
      <c r="H6" s="2" t="s">
        <v>4</v>
      </c>
      <c r="I6" s="2"/>
      <c r="J6" s="2"/>
      <c r="K6" s="1"/>
      <c r="L6" s="2"/>
      <c r="M6" s="2"/>
      <c r="N6" s="2"/>
      <c r="O6" s="1"/>
      <c r="P6" s="1"/>
      <c r="Q6" s="4"/>
      <c r="R6" s="2"/>
      <c r="S6" s="2"/>
      <c r="T6" s="2"/>
    </row>
    <row r="7" spans="1:1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  <c r="K7" s="4"/>
      <c r="L7" s="4"/>
      <c r="M7" s="9"/>
      <c r="N7" s="4"/>
      <c r="O7" s="4"/>
      <c r="P7" s="4"/>
      <c r="Q7" s="4"/>
    </row>
    <row r="8" spans="1:17" ht="12.75">
      <c r="A8" s="10" t="s">
        <v>8</v>
      </c>
      <c r="B8" s="11"/>
      <c r="C8" s="11"/>
      <c r="D8" s="11"/>
      <c r="E8" s="11"/>
      <c r="F8" s="11"/>
      <c r="G8" s="12">
        <v>-13123.47</v>
      </c>
      <c r="K8" s="4"/>
      <c r="L8" s="4"/>
      <c r="M8" s="4"/>
      <c r="N8" s="4"/>
      <c r="O8" s="4"/>
      <c r="P8" s="4"/>
      <c r="Q8" s="4"/>
    </row>
    <row r="9" spans="1:17" ht="12.75">
      <c r="A9" s="13"/>
      <c r="B9" s="4"/>
      <c r="C9" s="4"/>
      <c r="D9" s="4"/>
      <c r="E9" s="4"/>
      <c r="F9" s="4"/>
      <c r="G9" s="14"/>
      <c r="K9" s="4"/>
      <c r="L9" s="4"/>
      <c r="M9" s="4"/>
      <c r="N9" s="4"/>
      <c r="O9" s="4"/>
      <c r="P9" s="4"/>
      <c r="Q9" s="4"/>
    </row>
    <row r="10" spans="1:17" ht="12.75">
      <c r="A10" s="13" t="s">
        <v>9</v>
      </c>
      <c r="B10" s="4"/>
      <c r="C10" s="4"/>
      <c r="D10" s="4"/>
      <c r="E10" s="4"/>
      <c r="F10" s="4"/>
      <c r="G10" s="15">
        <v>39795.79</v>
      </c>
      <c r="K10" s="4"/>
      <c r="L10" s="4"/>
      <c r="M10" s="4"/>
      <c r="N10" s="4"/>
      <c r="O10" s="4"/>
      <c r="P10" s="4"/>
      <c r="Q10" s="16"/>
    </row>
    <row r="11" spans="1:17" ht="12.75">
      <c r="A11" s="10"/>
      <c r="B11" s="11"/>
      <c r="C11" s="11"/>
      <c r="D11" s="11"/>
      <c r="E11" s="11"/>
      <c r="F11" s="11"/>
      <c r="G11" s="17"/>
      <c r="K11" s="4"/>
      <c r="L11" s="4"/>
      <c r="M11" s="4"/>
      <c r="N11" s="4"/>
      <c r="O11" s="4"/>
      <c r="P11" s="4"/>
      <c r="Q11" s="4"/>
    </row>
    <row r="12" spans="1:17" ht="12.75">
      <c r="A12" s="18" t="s">
        <v>10</v>
      </c>
      <c r="B12" s="11"/>
      <c r="C12" s="11"/>
      <c r="D12" s="11"/>
      <c r="E12" s="11"/>
      <c r="F12" s="11"/>
      <c r="G12" s="14"/>
      <c r="K12" s="4"/>
      <c r="L12" s="4"/>
      <c r="M12" s="4"/>
      <c r="N12" s="4"/>
      <c r="O12" s="4"/>
      <c r="P12" s="4"/>
      <c r="Q12" s="4"/>
    </row>
    <row r="13" spans="1:18" ht="12.75">
      <c r="A13" s="18" t="s">
        <v>11</v>
      </c>
      <c r="B13" s="11"/>
      <c r="C13" s="11"/>
      <c r="D13" s="11"/>
      <c r="E13" s="11"/>
      <c r="F13" s="4"/>
      <c r="G13" s="17">
        <v>34251.89</v>
      </c>
      <c r="H13" s="19">
        <f>G13/G10*100</f>
        <v>86.0691294229867</v>
      </c>
      <c r="K13" s="4"/>
      <c r="L13" s="4"/>
      <c r="M13" s="4"/>
      <c r="N13" s="4"/>
      <c r="O13" s="4"/>
      <c r="P13" s="4"/>
      <c r="Q13" s="20"/>
      <c r="R13" s="19"/>
    </row>
    <row r="14" spans="1:17" ht="12.75">
      <c r="A14" s="13"/>
      <c r="B14" s="4"/>
      <c r="C14" s="4"/>
      <c r="D14" s="4"/>
      <c r="E14" s="4"/>
      <c r="F14" s="4"/>
      <c r="G14" s="21"/>
      <c r="K14" s="4"/>
      <c r="L14" s="4"/>
      <c r="M14" s="4"/>
      <c r="N14" s="4"/>
      <c r="O14" s="4"/>
      <c r="P14" s="4"/>
      <c r="Q14" s="22"/>
    </row>
    <row r="15" spans="1:17" ht="12.75">
      <c r="A15" s="13"/>
      <c r="B15" s="4"/>
      <c r="C15" s="4"/>
      <c r="D15" s="4"/>
      <c r="E15" s="4"/>
      <c r="F15" s="4"/>
      <c r="G15" s="23"/>
      <c r="K15" s="4"/>
      <c r="L15" s="4"/>
      <c r="M15" s="4"/>
      <c r="N15" s="4"/>
      <c r="O15" s="4"/>
      <c r="P15" s="4"/>
      <c r="Q15" s="4"/>
    </row>
    <row r="16" spans="1:17" ht="12.75">
      <c r="A16" s="13" t="s">
        <v>12</v>
      </c>
      <c r="B16" s="4"/>
      <c r="C16" s="4"/>
      <c r="D16" s="4"/>
      <c r="E16" s="4"/>
      <c r="F16" s="4"/>
      <c r="G16" s="23">
        <f>G10-G13</f>
        <v>5543.9000000000015</v>
      </c>
      <c r="K16" s="4"/>
      <c r="L16" s="4"/>
      <c r="M16" s="4"/>
      <c r="N16" s="4"/>
      <c r="O16" s="4"/>
      <c r="P16" s="4"/>
      <c r="Q16" s="4"/>
    </row>
    <row r="17" spans="1:17" ht="12.75">
      <c r="A17" s="13"/>
      <c r="B17" s="4"/>
      <c r="C17" s="4"/>
      <c r="D17" s="4"/>
      <c r="E17" s="4"/>
      <c r="F17" s="4"/>
      <c r="G17" s="24">
        <f>G11-G14</f>
        <v>0</v>
      </c>
      <c r="K17" s="4"/>
      <c r="L17" s="4"/>
      <c r="M17" s="4"/>
      <c r="N17" s="4"/>
      <c r="O17" s="4"/>
      <c r="P17" s="4"/>
      <c r="Q17" s="4"/>
    </row>
    <row r="18" spans="1:17" ht="12.75">
      <c r="A18" s="25" t="s">
        <v>13</v>
      </c>
      <c r="B18" s="26"/>
      <c r="C18" s="26"/>
      <c r="D18" s="26"/>
      <c r="E18" s="26"/>
      <c r="F18" s="27"/>
      <c r="G18" s="28">
        <f>G12+G13+G14</f>
        <v>34251.89</v>
      </c>
      <c r="K18" s="4"/>
      <c r="L18" s="4"/>
      <c r="M18" s="4"/>
      <c r="N18" s="4"/>
      <c r="O18" s="4"/>
      <c r="P18" s="4"/>
      <c r="Q18" s="20"/>
    </row>
    <row r="19" spans="1:1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  <c r="K19" s="4"/>
      <c r="L19" s="4"/>
      <c r="M19" s="9"/>
      <c r="N19" s="4"/>
      <c r="O19" s="4"/>
      <c r="P19" s="4"/>
      <c r="Q19" s="4"/>
    </row>
    <row r="20" spans="1:17" ht="12.75">
      <c r="A20" s="30" t="s">
        <v>15</v>
      </c>
      <c r="B20" s="4"/>
      <c r="C20" s="4"/>
      <c r="D20" s="4"/>
      <c r="E20" s="4"/>
      <c r="F20" s="4"/>
      <c r="G20" s="31">
        <f>G22+G28</f>
        <v>7847.077134</v>
      </c>
      <c r="K20" s="32"/>
      <c r="L20" s="4"/>
      <c r="M20" s="4"/>
      <c r="N20" s="4"/>
      <c r="O20" s="4"/>
      <c r="P20" s="4"/>
      <c r="Q20" s="33"/>
    </row>
    <row r="21" spans="1:17" ht="12.75">
      <c r="A21" s="34"/>
      <c r="B21" s="4"/>
      <c r="C21" s="4"/>
      <c r="D21" s="4"/>
      <c r="E21" s="4"/>
      <c r="F21" s="4"/>
      <c r="G21" s="35"/>
      <c r="K21" s="9"/>
      <c r="L21" s="4"/>
      <c r="M21" s="4"/>
      <c r="N21" s="4"/>
      <c r="O21" s="4"/>
      <c r="P21" s="4"/>
      <c r="Q21" s="33"/>
    </row>
    <row r="22" spans="1:17" ht="12.75">
      <c r="A22" s="36" t="s">
        <v>16</v>
      </c>
      <c r="B22" s="6"/>
      <c r="C22" s="6"/>
      <c r="D22" s="6"/>
      <c r="E22" s="6"/>
      <c r="F22" s="6"/>
      <c r="G22" s="37">
        <f>SUM(G23:G27)</f>
        <v>1483.154514</v>
      </c>
      <c r="K22" s="32"/>
      <c r="L22" s="4"/>
      <c r="M22" s="4"/>
      <c r="N22" s="4"/>
      <c r="O22" s="4"/>
      <c r="P22" s="4"/>
      <c r="Q22" s="33"/>
    </row>
    <row r="23" spans="1:17" ht="12.75">
      <c r="A23" s="13" t="s">
        <v>17</v>
      </c>
      <c r="B23" s="4"/>
      <c r="C23" s="4"/>
      <c r="D23" s="4"/>
      <c r="E23" s="4"/>
      <c r="F23" s="4"/>
      <c r="G23" s="21"/>
      <c r="K23" s="4"/>
      <c r="L23" s="4"/>
      <c r="M23" s="4"/>
      <c r="N23" s="4"/>
      <c r="O23" s="4"/>
      <c r="P23" s="4"/>
      <c r="Q23" s="33"/>
    </row>
    <row r="24" spans="1:17" ht="12.75">
      <c r="A24" s="18" t="s">
        <v>18</v>
      </c>
      <c r="B24" s="11"/>
      <c r="C24" s="11"/>
      <c r="D24" s="11"/>
      <c r="E24" s="11"/>
      <c r="F24" s="11"/>
      <c r="G24" s="38">
        <f>G5*0.29</f>
        <v>1027.557</v>
      </c>
      <c r="K24" s="4"/>
      <c r="L24" s="4"/>
      <c r="M24" s="4"/>
      <c r="N24" s="4"/>
      <c r="O24" s="4"/>
      <c r="P24" s="4"/>
      <c r="Q24" s="33"/>
    </row>
    <row r="25" spans="1:17" ht="12.75">
      <c r="A25" s="18" t="s">
        <v>19</v>
      </c>
      <c r="B25" s="11"/>
      <c r="C25" s="11"/>
      <c r="D25" s="11"/>
      <c r="E25" s="11"/>
      <c r="F25" s="11"/>
      <c r="G25" s="38">
        <f>G24*0.202</f>
        <v>207.566514</v>
      </c>
      <c r="K25" s="4"/>
      <c r="L25" s="4"/>
      <c r="M25" s="4"/>
      <c r="N25" s="4"/>
      <c r="O25" s="4"/>
      <c r="P25" s="4"/>
      <c r="Q25" s="33"/>
    </row>
    <row r="26" spans="1:17" ht="12.75">
      <c r="A26" s="13" t="s">
        <v>20</v>
      </c>
      <c r="B26" s="4"/>
      <c r="C26" s="4"/>
      <c r="D26" s="4"/>
      <c r="E26" s="4"/>
      <c r="F26" s="4"/>
      <c r="G26" s="23"/>
      <c r="K26" s="4"/>
      <c r="L26" s="4"/>
      <c r="M26" s="4"/>
      <c r="N26" s="4"/>
      <c r="O26" s="4"/>
      <c r="P26" s="4"/>
      <c r="Q26" s="20"/>
    </row>
    <row r="27" spans="1:17" ht="12.75">
      <c r="A27" s="18" t="s">
        <v>21</v>
      </c>
      <c r="B27" s="11"/>
      <c r="C27" s="11"/>
      <c r="D27" s="11"/>
      <c r="E27" s="11"/>
      <c r="F27" s="11"/>
      <c r="G27" s="38">
        <f>G5*0.07</f>
        <v>248.03100000000003</v>
      </c>
      <c r="K27" s="4"/>
      <c r="L27" s="4"/>
      <c r="M27" s="4"/>
      <c r="N27" s="4"/>
      <c r="O27" s="4"/>
      <c r="P27" s="4"/>
      <c r="Q27" s="33"/>
    </row>
    <row r="28" spans="1:17" ht="12.75">
      <c r="A28" s="36" t="s">
        <v>22</v>
      </c>
      <c r="B28" s="6"/>
      <c r="C28" s="6"/>
      <c r="D28" s="6"/>
      <c r="E28" s="6"/>
      <c r="F28" s="6"/>
      <c r="G28" s="37">
        <f>SUM(G29:G38)</f>
        <v>6363.92262</v>
      </c>
      <c r="K28" s="32"/>
      <c r="L28" s="4"/>
      <c r="M28" s="4"/>
      <c r="N28" s="4"/>
      <c r="O28" s="4"/>
      <c r="P28" s="4"/>
      <c r="Q28" s="33"/>
    </row>
    <row r="29" spans="1:17" ht="12.75">
      <c r="A29" s="13" t="s">
        <v>23</v>
      </c>
      <c r="B29" s="4"/>
      <c r="C29" s="4"/>
      <c r="D29" s="4"/>
      <c r="E29" s="4"/>
      <c r="F29" s="4"/>
      <c r="G29" s="23"/>
      <c r="K29" s="4"/>
      <c r="L29" s="4"/>
      <c r="M29" s="4"/>
      <c r="N29" s="4"/>
      <c r="O29" s="4"/>
      <c r="P29" s="4"/>
      <c r="Q29" s="20"/>
    </row>
    <row r="30" spans="1:17" ht="12.75">
      <c r="A30" s="39" t="s">
        <v>24</v>
      </c>
      <c r="B30" s="40"/>
      <c r="C30" s="40"/>
      <c r="D30" s="40"/>
      <c r="E30" s="40"/>
      <c r="F30" s="40"/>
      <c r="G30" s="17"/>
      <c r="K30" s="4"/>
      <c r="L30" s="4"/>
      <c r="M30" s="4"/>
      <c r="N30" s="4"/>
      <c r="O30" s="4"/>
      <c r="P30" s="4"/>
      <c r="Q30" s="20"/>
    </row>
    <row r="31" spans="1:17" ht="12.75">
      <c r="A31" s="13" t="s">
        <v>25</v>
      </c>
      <c r="B31" s="4"/>
      <c r="C31" s="4"/>
      <c r="D31" s="4"/>
      <c r="E31" s="4"/>
      <c r="F31" s="4"/>
      <c r="G31" s="14">
        <v>4115.31</v>
      </c>
      <c r="K31" s="4"/>
      <c r="L31" s="4"/>
      <c r="M31" s="4"/>
      <c r="N31" s="4"/>
      <c r="O31" s="4"/>
      <c r="P31" s="4"/>
      <c r="Q31" s="20"/>
    </row>
    <row r="32" spans="1:17" ht="12.75">
      <c r="A32" s="18" t="s">
        <v>26</v>
      </c>
      <c r="B32" s="11"/>
      <c r="C32" s="11"/>
      <c r="D32" s="11"/>
      <c r="E32" s="11"/>
      <c r="F32" s="11"/>
      <c r="G32" s="38">
        <f>G31*0.202</f>
        <v>831.2926200000002</v>
      </c>
      <c r="K32" s="4"/>
      <c r="L32" s="4"/>
      <c r="M32" s="4"/>
      <c r="N32" s="4"/>
      <c r="O32" s="4"/>
      <c r="P32" s="4"/>
      <c r="Q32" s="33"/>
    </row>
    <row r="33" spans="1:17" ht="12.75">
      <c r="A33" s="13" t="s">
        <v>27</v>
      </c>
      <c r="B33" s="4"/>
      <c r="C33" s="4"/>
      <c r="D33" s="4"/>
      <c r="E33" s="4"/>
      <c r="F33" s="4"/>
      <c r="G33" s="41"/>
      <c r="K33" s="4"/>
      <c r="L33" s="4"/>
      <c r="M33" s="4"/>
      <c r="N33" s="4"/>
      <c r="O33" s="4"/>
      <c r="P33" s="4"/>
      <c r="Q33" s="16"/>
    </row>
    <row r="34" spans="1:17" ht="12.75">
      <c r="A34" s="18" t="s">
        <v>28</v>
      </c>
      <c r="B34" s="11"/>
      <c r="C34" s="11"/>
      <c r="D34" s="11"/>
      <c r="E34" s="11"/>
      <c r="F34" s="11"/>
      <c r="G34" s="14"/>
      <c r="K34" s="4"/>
      <c r="L34" s="4"/>
      <c r="M34" s="4"/>
      <c r="N34" s="4"/>
      <c r="O34" s="4"/>
      <c r="P34" s="4"/>
      <c r="Q34" s="20"/>
    </row>
    <row r="35" spans="1:17" ht="12.75">
      <c r="A35" s="18" t="s">
        <v>29</v>
      </c>
      <c r="B35" s="11"/>
      <c r="C35" s="11"/>
      <c r="D35" s="11"/>
      <c r="E35" s="11"/>
      <c r="F35" s="11"/>
      <c r="G35" s="14"/>
      <c r="K35" s="4"/>
      <c r="L35" s="4"/>
      <c r="M35" s="4"/>
      <c r="N35" s="4"/>
      <c r="O35" s="4"/>
      <c r="P35" s="4"/>
      <c r="Q35" s="20"/>
    </row>
    <row r="36" spans="1:17" ht="12.75">
      <c r="A36" s="13" t="s">
        <v>30</v>
      </c>
      <c r="B36" s="4"/>
      <c r="C36" s="4"/>
      <c r="D36" s="4"/>
      <c r="E36" s="4"/>
      <c r="F36" s="4"/>
      <c r="G36" s="41"/>
      <c r="K36" s="4"/>
      <c r="L36" s="4"/>
      <c r="M36" s="4"/>
      <c r="N36" s="4"/>
      <c r="O36" s="4"/>
      <c r="P36" s="4"/>
      <c r="Q36" s="16"/>
    </row>
    <row r="37" spans="1:17" ht="12.75">
      <c r="A37" s="18" t="s">
        <v>31</v>
      </c>
      <c r="B37" s="11"/>
      <c r="C37" s="11"/>
      <c r="D37" s="11"/>
      <c r="E37" s="11"/>
      <c r="F37" s="11"/>
      <c r="G37" s="42">
        <f>G5*0.09</f>
        <v>318.897</v>
      </c>
      <c r="K37" s="4"/>
      <c r="L37" s="4"/>
      <c r="M37" s="4"/>
      <c r="N37" s="4"/>
      <c r="O37" s="4"/>
      <c r="P37" s="4"/>
      <c r="Q37" s="33"/>
    </row>
    <row r="38" spans="1:17" ht="12.75">
      <c r="A38" s="13" t="s">
        <v>32</v>
      </c>
      <c r="B38" s="4"/>
      <c r="C38" s="4"/>
      <c r="D38" s="4"/>
      <c r="E38" s="4"/>
      <c r="F38" s="4"/>
      <c r="G38" s="43">
        <f>G5*0.31</f>
        <v>1098.423</v>
      </c>
      <c r="K38" s="4"/>
      <c r="L38" s="4"/>
      <c r="M38" s="4"/>
      <c r="N38" s="4"/>
      <c r="O38" s="4"/>
      <c r="P38" s="4"/>
      <c r="Q38" s="44"/>
    </row>
    <row r="39" spans="1:17" ht="12.75">
      <c r="A39" s="36" t="s">
        <v>33</v>
      </c>
      <c r="B39" s="45"/>
      <c r="C39" s="45"/>
      <c r="D39" s="45"/>
      <c r="E39" s="45"/>
      <c r="F39" s="6"/>
      <c r="G39" s="37">
        <f>G41+G46+G51+G56+G57</f>
        <v>3654.94844</v>
      </c>
      <c r="K39" s="32"/>
      <c r="L39" s="32"/>
      <c r="M39" s="32"/>
      <c r="N39" s="32"/>
      <c r="O39" s="32"/>
      <c r="P39" s="4"/>
      <c r="Q39" s="33"/>
    </row>
    <row r="40" spans="1:17" ht="12.75">
      <c r="A40" s="30" t="s">
        <v>34</v>
      </c>
      <c r="B40" s="32"/>
      <c r="C40" s="32"/>
      <c r="D40" s="32"/>
      <c r="E40" s="32"/>
      <c r="F40" s="4"/>
      <c r="G40" s="23"/>
      <c r="K40" s="32"/>
      <c r="L40" s="32"/>
      <c r="M40" s="32"/>
      <c r="N40" s="32"/>
      <c r="O40" s="32"/>
      <c r="P40" s="4"/>
      <c r="Q40" s="20"/>
    </row>
    <row r="41" spans="1:17" ht="12.75">
      <c r="A41" s="39" t="s">
        <v>35</v>
      </c>
      <c r="B41" s="40"/>
      <c r="C41" s="40"/>
      <c r="D41" s="40"/>
      <c r="E41" s="40"/>
      <c r="F41" s="40"/>
      <c r="G41" s="21">
        <f>SUM(G42:G45)</f>
        <v>2839.98944</v>
      </c>
      <c r="K41" s="4"/>
      <c r="L41" s="4"/>
      <c r="M41" s="4"/>
      <c r="N41" s="4"/>
      <c r="O41" s="4"/>
      <c r="P41" s="4"/>
      <c r="Q41" s="33"/>
    </row>
    <row r="42" spans="1:17" ht="12.75">
      <c r="A42" s="13" t="s">
        <v>36</v>
      </c>
      <c r="B42" s="4"/>
      <c r="C42" s="4"/>
      <c r="D42" s="4"/>
      <c r="E42" s="4"/>
      <c r="F42" s="4"/>
      <c r="G42" s="23">
        <v>2362.72</v>
      </c>
      <c r="K42" s="4"/>
      <c r="L42" s="4"/>
      <c r="M42" s="4"/>
      <c r="N42" s="4"/>
      <c r="O42" s="4"/>
      <c r="P42" s="4"/>
      <c r="Q42" s="20"/>
    </row>
    <row r="43" spans="1:17" ht="12.75">
      <c r="A43" s="18" t="s">
        <v>37</v>
      </c>
      <c r="B43" s="11"/>
      <c r="C43" s="11"/>
      <c r="D43" s="11"/>
      <c r="E43" s="11"/>
      <c r="F43" s="11"/>
      <c r="G43" s="38">
        <f>G42*0.202</f>
        <v>477.26944</v>
      </c>
      <c r="K43" s="4"/>
      <c r="L43" s="4"/>
      <c r="M43" s="4"/>
      <c r="N43" s="4"/>
      <c r="O43" s="4"/>
      <c r="P43" s="4"/>
      <c r="Q43" s="33"/>
    </row>
    <row r="44" spans="1:17" ht="12.75">
      <c r="A44" s="18" t="s">
        <v>38</v>
      </c>
      <c r="B44" s="11"/>
      <c r="C44" s="11"/>
      <c r="D44" s="11"/>
      <c r="E44" s="11"/>
      <c r="F44" s="11"/>
      <c r="G44" s="14"/>
      <c r="K44" s="4"/>
      <c r="L44" s="4"/>
      <c r="M44" s="4"/>
      <c r="N44" s="4"/>
      <c r="O44" s="4"/>
      <c r="P44" s="4"/>
      <c r="Q44" s="20"/>
    </row>
    <row r="45" spans="1:17" ht="12.75">
      <c r="A45" s="13" t="s">
        <v>39</v>
      </c>
      <c r="B45" s="4"/>
      <c r="C45" s="4"/>
      <c r="D45" s="4"/>
      <c r="E45" s="4"/>
      <c r="F45" s="4"/>
      <c r="G45" s="41"/>
      <c r="K45" s="4"/>
      <c r="L45" s="4"/>
      <c r="M45" s="4"/>
      <c r="N45" s="4"/>
      <c r="O45" s="4"/>
      <c r="P45" s="4"/>
      <c r="Q45" s="16"/>
    </row>
    <row r="46" spans="1:1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  <c r="K46" s="4"/>
      <c r="L46" s="4"/>
      <c r="M46" s="4"/>
      <c r="N46" s="4"/>
      <c r="O46" s="4"/>
      <c r="P46" s="4"/>
      <c r="Q46" s="20"/>
    </row>
    <row r="47" spans="1:17" ht="12.75">
      <c r="A47" s="13" t="s">
        <v>41</v>
      </c>
      <c r="B47" s="4"/>
      <c r="C47" s="4"/>
      <c r="D47" s="4"/>
      <c r="E47" s="4"/>
      <c r="F47" s="4"/>
      <c r="G47" s="23"/>
      <c r="K47" s="4"/>
      <c r="L47" s="4"/>
      <c r="M47" s="4"/>
      <c r="N47" s="4"/>
      <c r="O47" s="4"/>
      <c r="P47" s="4"/>
      <c r="Q47" s="20"/>
    </row>
    <row r="48" spans="1:1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  <c r="K48" s="4"/>
      <c r="L48" s="4"/>
      <c r="M48" s="4"/>
      <c r="N48" s="4"/>
      <c r="O48" s="4"/>
      <c r="P48" s="4"/>
      <c r="Q48" s="20"/>
    </row>
    <row r="49" spans="1:17" ht="12.75">
      <c r="A49" s="13" t="s">
        <v>43</v>
      </c>
      <c r="B49" s="4"/>
      <c r="C49" s="4"/>
      <c r="D49" s="4"/>
      <c r="E49" s="4"/>
      <c r="F49" s="4"/>
      <c r="G49" s="23"/>
      <c r="K49" s="4"/>
      <c r="L49" s="4"/>
      <c r="M49" s="4"/>
      <c r="N49" s="4"/>
      <c r="O49" s="4"/>
      <c r="P49" s="4"/>
      <c r="Q49" s="20"/>
    </row>
    <row r="50" spans="1:17" ht="12.75">
      <c r="A50" s="18" t="s">
        <v>39</v>
      </c>
      <c r="B50" s="11"/>
      <c r="C50" s="11"/>
      <c r="D50" s="11"/>
      <c r="E50" s="11"/>
      <c r="F50" s="11"/>
      <c r="G50" s="14"/>
      <c r="K50" s="4"/>
      <c r="L50" s="4"/>
      <c r="M50" s="4"/>
      <c r="N50" s="4"/>
      <c r="O50" s="4"/>
      <c r="P50" s="4"/>
      <c r="Q50" s="20"/>
    </row>
    <row r="51" spans="1:1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  <c r="K51" s="4"/>
      <c r="L51" s="4"/>
      <c r="M51" s="4"/>
      <c r="N51" s="4"/>
      <c r="O51" s="4"/>
      <c r="P51" s="4"/>
      <c r="Q51" s="20"/>
    </row>
    <row r="52" spans="1:17" ht="12.75">
      <c r="A52" s="18" t="s">
        <v>45</v>
      </c>
      <c r="B52" s="11"/>
      <c r="C52" s="11"/>
      <c r="D52" s="11"/>
      <c r="E52" s="11"/>
      <c r="F52" s="11"/>
      <c r="G52" s="14"/>
      <c r="K52" s="4"/>
      <c r="L52" s="4"/>
      <c r="M52" s="4"/>
      <c r="N52" s="4"/>
      <c r="O52" s="4"/>
      <c r="P52" s="4"/>
      <c r="Q52" s="20"/>
    </row>
    <row r="53" spans="1:17" ht="12.75">
      <c r="A53" s="13" t="s">
        <v>42</v>
      </c>
      <c r="B53" s="4"/>
      <c r="C53" s="4"/>
      <c r="D53" s="4"/>
      <c r="E53" s="4"/>
      <c r="F53" s="4"/>
      <c r="G53" s="14"/>
      <c r="K53" s="4"/>
      <c r="L53" s="4"/>
      <c r="M53" s="4"/>
      <c r="N53" s="4"/>
      <c r="O53" s="4"/>
      <c r="P53" s="4"/>
      <c r="Q53" s="20"/>
    </row>
    <row r="54" spans="1:17" ht="12.75">
      <c r="A54" s="18" t="s">
        <v>46</v>
      </c>
      <c r="B54" s="11"/>
      <c r="C54" s="11"/>
      <c r="D54" s="11"/>
      <c r="E54" s="11"/>
      <c r="F54" s="11" t="s">
        <v>47</v>
      </c>
      <c r="G54" s="14"/>
      <c r="I54" t="s">
        <v>48</v>
      </c>
      <c r="K54" s="4"/>
      <c r="L54" s="4"/>
      <c r="M54" s="4"/>
      <c r="N54" s="4"/>
      <c r="O54" s="4"/>
      <c r="P54" s="4"/>
      <c r="Q54" s="20"/>
    </row>
    <row r="55" spans="1:17" ht="12.75">
      <c r="A55" s="13" t="s">
        <v>39</v>
      </c>
      <c r="B55" s="4"/>
      <c r="C55" s="4"/>
      <c r="D55" s="4"/>
      <c r="E55" s="4"/>
      <c r="F55" s="4"/>
      <c r="G55" s="41"/>
      <c r="K55" s="4"/>
      <c r="L55" s="4"/>
      <c r="M55" s="4"/>
      <c r="N55" s="4"/>
      <c r="O55" s="4"/>
      <c r="P55" s="4"/>
      <c r="Q55" s="16"/>
    </row>
    <row r="56" spans="1:17" ht="12.75">
      <c r="A56" s="46" t="s">
        <v>49</v>
      </c>
      <c r="B56" s="47"/>
      <c r="C56" s="47"/>
      <c r="D56" s="47"/>
      <c r="E56" s="47"/>
      <c r="F56" s="47"/>
      <c r="G56" s="48">
        <f>G5*0.23</f>
        <v>814.9590000000001</v>
      </c>
      <c r="K56" s="4"/>
      <c r="L56" s="4"/>
      <c r="M56" s="4"/>
      <c r="N56" s="4"/>
      <c r="O56" s="4"/>
      <c r="P56" s="4"/>
      <c r="Q56" s="44"/>
    </row>
    <row r="57" spans="1:17" ht="12.75">
      <c r="A57" s="46" t="s">
        <v>50</v>
      </c>
      <c r="B57" s="47"/>
      <c r="C57" s="47"/>
      <c r="D57" s="47"/>
      <c r="E57" s="47"/>
      <c r="F57" s="47"/>
      <c r="G57" s="49"/>
      <c r="K57" s="4"/>
      <c r="L57" s="4"/>
      <c r="M57" s="4"/>
      <c r="N57" s="4"/>
      <c r="O57" s="4"/>
      <c r="P57" s="4"/>
      <c r="Q57" s="16"/>
    </row>
    <row r="58" spans="1:17" ht="12.75">
      <c r="A58" s="36" t="s">
        <v>51</v>
      </c>
      <c r="B58" s="6"/>
      <c r="C58" s="6"/>
      <c r="D58" s="6"/>
      <c r="E58" s="6"/>
      <c r="F58" s="50"/>
      <c r="G58" s="48">
        <f>G5*2.37</f>
        <v>8397.621000000001</v>
      </c>
      <c r="K58" s="32"/>
      <c r="L58" s="4"/>
      <c r="M58" s="4"/>
      <c r="N58" s="4"/>
      <c r="O58" s="4"/>
      <c r="P58" s="4"/>
      <c r="Q58" s="44"/>
    </row>
    <row r="59" spans="1:17" ht="12.75">
      <c r="A59" s="13" t="s">
        <v>52</v>
      </c>
      <c r="B59" s="4"/>
      <c r="C59" s="4"/>
      <c r="D59" s="4"/>
      <c r="E59" s="4"/>
      <c r="F59" s="51"/>
      <c r="G59" s="52"/>
      <c r="K59" s="4"/>
      <c r="L59" s="4"/>
      <c r="M59" s="4"/>
      <c r="N59" s="4"/>
      <c r="O59" s="4"/>
      <c r="P59" s="4"/>
      <c r="Q59" s="16"/>
    </row>
    <row r="60" spans="1:17" ht="12.75">
      <c r="A60" s="13" t="s">
        <v>53</v>
      </c>
      <c r="B60" s="4"/>
      <c r="C60" s="4"/>
      <c r="D60" s="4"/>
      <c r="E60" s="4"/>
      <c r="F60" s="51"/>
      <c r="G60" s="51"/>
      <c r="K60" s="4"/>
      <c r="L60" s="4"/>
      <c r="M60" s="4"/>
      <c r="N60" s="4"/>
      <c r="O60" s="4"/>
      <c r="P60" s="4"/>
      <c r="Q60" s="20"/>
    </row>
    <row r="61" spans="1:17" ht="12.75">
      <c r="A61" s="4"/>
      <c r="B61" s="4"/>
      <c r="C61" s="4"/>
      <c r="D61" s="4"/>
      <c r="E61" s="4"/>
      <c r="F61" s="51"/>
      <c r="G61" s="51"/>
      <c r="K61" s="4"/>
      <c r="L61" s="4"/>
      <c r="M61" s="4"/>
      <c r="N61" s="4"/>
      <c r="O61" s="4"/>
      <c r="P61" s="4"/>
      <c r="Q61" s="20"/>
    </row>
    <row r="62" spans="1:17" ht="12.75">
      <c r="A62" s="53" t="s">
        <v>54</v>
      </c>
      <c r="B62" s="29"/>
      <c r="C62" s="29"/>
      <c r="D62" s="26"/>
      <c r="E62" s="26"/>
      <c r="F62" s="27"/>
      <c r="G62" s="54">
        <f>G5*0.77</f>
        <v>2728.3410000000003</v>
      </c>
      <c r="K62" s="9"/>
      <c r="L62" s="9"/>
      <c r="M62" s="9"/>
      <c r="N62" s="4"/>
      <c r="O62" s="4"/>
      <c r="P62" s="4"/>
      <c r="Q62" s="33"/>
    </row>
    <row r="63" spans="1:1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3791.3310000000006</v>
      </c>
      <c r="K63" s="32"/>
      <c r="L63" s="32"/>
      <c r="M63" s="32"/>
      <c r="N63" s="32"/>
      <c r="O63" s="32"/>
      <c r="P63" s="32"/>
      <c r="Q63" s="44"/>
    </row>
    <row r="64" spans="1:17" ht="12.75">
      <c r="A64" s="36" t="s">
        <v>56</v>
      </c>
      <c r="B64" s="6"/>
      <c r="C64" s="6"/>
      <c r="D64" s="6"/>
      <c r="E64" s="6"/>
      <c r="F64" s="6"/>
      <c r="G64" s="49"/>
      <c r="K64" s="32"/>
      <c r="L64" s="4"/>
      <c r="M64" s="4"/>
      <c r="N64" s="4"/>
      <c r="O64" s="4"/>
      <c r="P64" s="4"/>
      <c r="Q64" s="16"/>
    </row>
    <row r="65" spans="1:17" ht="12.75">
      <c r="A65" s="53" t="s">
        <v>57</v>
      </c>
      <c r="B65" s="58"/>
      <c r="C65" s="29"/>
      <c r="D65" s="29"/>
      <c r="E65" s="29"/>
      <c r="F65" s="59"/>
      <c r="G65" s="49">
        <f>G5*0.64</f>
        <v>2267.712</v>
      </c>
      <c r="K65" s="9"/>
      <c r="L65" s="60"/>
      <c r="M65" s="9"/>
      <c r="N65" s="9"/>
      <c r="O65" s="9"/>
      <c r="P65" s="9"/>
      <c r="Q65" s="16"/>
    </row>
    <row r="66" spans="1:17" ht="12.75">
      <c r="A66" s="61" t="s">
        <v>58</v>
      </c>
      <c r="B66" s="62"/>
      <c r="C66" s="62"/>
      <c r="D66" s="62"/>
      <c r="E66" s="62"/>
      <c r="F66" s="62"/>
      <c r="G66" s="63">
        <f>G18*0.06</f>
        <v>2055.1133999999997</v>
      </c>
      <c r="K66" s="9"/>
      <c r="L66" s="9"/>
      <c r="M66" s="9"/>
      <c r="N66" s="9"/>
      <c r="O66" s="9"/>
      <c r="P66" s="9"/>
      <c r="Q66" s="64"/>
    </row>
    <row r="67" spans="1:1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30742.143974</v>
      </c>
      <c r="K67" s="4"/>
      <c r="L67" s="4"/>
      <c r="M67" s="4"/>
      <c r="N67" s="4"/>
      <c r="O67" s="4"/>
      <c r="P67" s="4"/>
      <c r="Q67" s="33"/>
    </row>
    <row r="68" spans="1:18" ht="12.75">
      <c r="A68" s="25" t="s">
        <v>60</v>
      </c>
      <c r="B68" s="26"/>
      <c r="C68" s="26"/>
      <c r="D68" s="26"/>
      <c r="E68" s="26"/>
      <c r="F68" s="26"/>
      <c r="G68" s="54">
        <f>G18-G67</f>
        <v>3509.7460260000007</v>
      </c>
      <c r="H68" s="22"/>
      <c r="K68" s="4"/>
      <c r="L68" s="4"/>
      <c r="M68" s="4"/>
      <c r="N68" s="4"/>
      <c r="O68" s="4"/>
      <c r="P68" s="4"/>
      <c r="Q68" s="33"/>
      <c r="R68" s="22"/>
    </row>
    <row r="69" spans="1:18" ht="12.75">
      <c r="A69" s="25" t="s">
        <v>61</v>
      </c>
      <c r="B69" s="26"/>
      <c r="C69" s="26"/>
      <c r="D69" s="26"/>
      <c r="E69" s="26"/>
      <c r="F69" s="26"/>
      <c r="G69" s="54">
        <f>G8+G68</f>
        <v>-9613.723973999999</v>
      </c>
      <c r="H69" s="22"/>
      <c r="K69" s="4"/>
      <c r="L69" s="4"/>
      <c r="M69" s="4"/>
      <c r="N69" s="4"/>
      <c r="O69" s="4"/>
      <c r="P69" s="4"/>
      <c r="Q69" s="33"/>
      <c r="R69" s="22"/>
    </row>
    <row r="70" spans="16:17" ht="12.75">
      <c r="P70" s="1"/>
      <c r="Q70" s="1"/>
    </row>
    <row r="71" spans="16:17" ht="12.75">
      <c r="P71" s="1"/>
      <c r="Q71" s="1"/>
    </row>
    <row r="72" spans="1:17" ht="12.75">
      <c r="A72" s="1" t="s">
        <v>62</v>
      </c>
      <c r="K72" s="1"/>
      <c r="P72" s="1"/>
      <c r="Q72" s="1"/>
    </row>
    <row r="73" spans="16:17" ht="12.75">
      <c r="P73" s="1"/>
      <c r="Q73" s="1"/>
    </row>
    <row r="74" spans="16:17" ht="12.75">
      <c r="P74" s="1"/>
      <c r="Q74" s="1"/>
    </row>
    <row r="75" spans="1:17" ht="12.75">
      <c r="A75" t="s">
        <v>63</v>
      </c>
      <c r="P75" s="1"/>
      <c r="Q75" s="1"/>
    </row>
    <row r="76" spans="16:17" ht="12.75">
      <c r="P76" s="1"/>
      <c r="Q76" s="1"/>
    </row>
    <row r="77" spans="16:17" ht="12.75">
      <c r="P77" s="1"/>
      <c r="Q77" s="1"/>
    </row>
  </sheetData>
  <printOptions/>
  <pageMargins left="0.31527777777777777" right="0" top="0" bottom="0" header="0.5118055555555555" footer="0.5118055555555555"/>
  <pageSetup horizontalDpi="300" verticalDpi="3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zoomScaleSheetLayoutView="100" workbookViewId="0" topLeftCell="A1">
      <selection activeCell="G57" sqref="G5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74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402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-30838.15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3927.55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2858.56</v>
      </c>
      <c r="H13" s="19">
        <f>G13/G10*100</f>
        <v>72.78226884444501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1068.9900000000002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2858.56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917.9409800000001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168.26916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116.58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23.54916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28.140000000000004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749.67182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489.91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98.96182000000002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36.18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124.62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1071.50102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979.04102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814.51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164.53102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92.46000000000001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952.74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G5*0.76</f>
        <v>305.52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430.14000000000004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171.5136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3849.3556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-990.7955999999999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-31828.945600000003</v>
      </c>
      <c r="H69" s="22"/>
    </row>
    <row r="72" ht="12.75">
      <c r="A72" s="1" t="s">
        <v>62</v>
      </c>
    </row>
    <row r="75" spans="1:9" ht="12.75">
      <c r="A75" t="s">
        <v>63</v>
      </c>
      <c r="I75" s="1" t="s">
        <v>75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8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199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3508.6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-206152.42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42871.42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38945.38</v>
      </c>
      <c r="H13" s="19">
        <f>G13/G10*100</f>
        <v>90.84229073821207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3926.040000000001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38945.38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7801.231388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1468.629788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1017.4939999999999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205.533788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245.602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6332.6016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4100.8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828.3616000000001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315.774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1087.666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11182.245340000001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6227.2615000000005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5180.75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1046.5115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4148.00584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3450.92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697.0858400000001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806.9780000000001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8315.382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G5*0.5</f>
        <v>1754.3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3754.202</v>
      </c>
    </row>
    <row r="64" spans="1:7" ht="12.75">
      <c r="A64" s="36" t="s">
        <v>200</v>
      </c>
      <c r="B64" s="6"/>
      <c r="C64" s="6"/>
      <c r="D64" s="6"/>
      <c r="E64" s="6"/>
      <c r="F64" s="6"/>
      <c r="G64" s="49">
        <v>1471.93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2245.504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2336.7227999999996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38861.517528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83.86247200000071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-206068.557528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4">
      <selection activeCell="K19" sqref="K19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201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3465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-9359.98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42570.27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33035.15</v>
      </c>
      <c r="H13" s="19">
        <f>G13/G10*100</f>
        <v>77.6014575430224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9535.119999999995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33035.15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19228.5197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12950.3797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1004.8499999999999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202.9797</v>
      </c>
    </row>
    <row r="26" spans="1:7" ht="12.75">
      <c r="A26" s="13" t="s">
        <v>20</v>
      </c>
      <c r="B26" s="4"/>
      <c r="C26" s="4"/>
      <c r="D26" s="4"/>
      <c r="E26" s="4"/>
      <c r="F26" s="20" t="s">
        <v>202</v>
      </c>
      <c r="G26" s="82">
        <v>11500</v>
      </c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242.55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6278.14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4070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822.1400000000001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311.84999999999997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1074.15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9210.37304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4265.4172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3548.6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716.8172000000001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4148.00584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3450.92</v>
      </c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G47*0.202</f>
        <v>697.0858400000001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796.95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8212.050000000001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2668.05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3707.55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2217.6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1982.109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47226.25174000001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-14191.101740000006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-23551.081740000005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203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11597.2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-224692.49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194028.17</v>
      </c>
    </row>
    <row r="11" spans="1:7" ht="12.75">
      <c r="A11" s="10" t="s">
        <v>150</v>
      </c>
      <c r="B11" s="11"/>
      <c r="C11" s="11"/>
      <c r="D11" s="11"/>
      <c r="E11" s="11"/>
      <c r="F11" s="11"/>
      <c r="G11" s="17">
        <v>480</v>
      </c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178700.61</v>
      </c>
      <c r="H13" s="19">
        <f>G13/G10*100</f>
        <v>92.10034295535539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15327.560000000027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480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178700.61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23321.776176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4854.355976000001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3363.188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679.3639760000001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811.8040000000001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18467.4202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11210.1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2264.4402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354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1043.748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3595.132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19164.97428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8768.830399999999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7295.2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1473.6304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6684.249879999999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5560.94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1123.30988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35">
        <f>SUM(G52:G55)</f>
        <v>1044.538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>
        <v>869</v>
      </c>
    </row>
    <row r="53" spans="1:7" ht="12.75">
      <c r="A53" s="13" t="s">
        <v>42</v>
      </c>
      <c r="B53" s="4"/>
      <c r="C53" s="4"/>
      <c r="D53" s="4"/>
      <c r="E53" s="4"/>
      <c r="F53" s="4"/>
      <c r="G53" s="38">
        <f>G52*0.202</f>
        <v>175.538</v>
      </c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2667.356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G5*3.38</f>
        <v>39198.536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G5*1.27</f>
        <v>14728.444000000001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12409.004</v>
      </c>
    </row>
    <row r="64" spans="1:7" ht="12.75">
      <c r="A64" s="36" t="s">
        <v>56</v>
      </c>
      <c r="B64" s="6"/>
      <c r="C64" s="6"/>
      <c r="D64" s="6"/>
      <c r="E64" s="6"/>
      <c r="F64" s="6"/>
      <c r="G64" s="48">
        <f>G5*3.56</f>
        <v>41286.03200000001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7422.2080000000005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10722.0366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168253.01105600002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10447.598943999968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-214244.89105600002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37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204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3651.1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-436064.26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38625.33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29363.03</v>
      </c>
      <c r="H13" s="19">
        <f>G13/G10*100</f>
        <v>76.02014015155339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9262.300000000003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29363.03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8371.393638000001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1528.277438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1058.819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213.881438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255.57700000000003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6843.1162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4478.1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904.5762000000001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328.599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1131.841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7180.891979999999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3123.6975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2598.75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524.9475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3217.4414799999995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2676.74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540.70148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839.753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8653.107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G5*0.76</f>
        <v>2774.836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3906.677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1761.7818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32648.687418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-3285.6574180000025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-439349.917418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205</v>
      </c>
      <c r="C4" s="1"/>
      <c r="D4" s="1"/>
      <c r="E4" s="1"/>
    </row>
    <row r="5" spans="1:7" ht="12.75">
      <c r="A5" s="1"/>
      <c r="B5" s="2" t="s">
        <v>127</v>
      </c>
      <c r="C5" s="2"/>
      <c r="D5" s="2"/>
      <c r="E5" s="1"/>
      <c r="G5" s="3">
        <v>3118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/>
    </row>
    <row r="8" spans="1:7" ht="12.75">
      <c r="A8" s="10" t="s">
        <v>8</v>
      </c>
      <c r="B8" s="11"/>
      <c r="C8" s="11"/>
      <c r="D8" s="11"/>
      <c r="E8" s="11"/>
      <c r="F8" s="11"/>
      <c r="G8" s="12">
        <v>-164073.72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36985.42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1302.23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34470.44</v>
      </c>
      <c r="H13" s="19">
        <f>G13/G10*100</f>
        <v>93.20007721961791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2514.979999999996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35772.670000000006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6838.904839999999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1305.1324399999999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904.2199999999999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182.65243999999998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218.26000000000002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5533.7724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3566.2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720.3724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280.62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966.58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7370.185960000001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4506.0576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3748.8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757.2576000000001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2146.9883600000003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1786.18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360.80836000000005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717.14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7389.660000000001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2400.86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3336.26</v>
      </c>
    </row>
    <row r="64" spans="1:7" ht="12.75">
      <c r="A64" s="36" t="s">
        <v>200</v>
      </c>
      <c r="B64" s="6"/>
      <c r="C64" s="6"/>
      <c r="D64" s="6"/>
      <c r="E64" s="6"/>
      <c r="F64" s="6"/>
      <c r="G64" s="49">
        <v>1471.93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1995.52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2146.3602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32949.681000000004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2822.9890000000014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-161250.731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5">
      <selection activeCell="G14" sqref="G1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206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4178.8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-33142.2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49146.26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53547.11</v>
      </c>
      <c r="H13" s="19">
        <f>G13/G10*100</f>
        <v>108.95459796940806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-4400.8499999999985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53547.11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8366.912103999999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1749.162104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1211.8519999999999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244.79410399999998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292.516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6617.75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4115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831.23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376.092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1295.428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9032.89056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5255.745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4372.5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883.245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2816.02156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2342.78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473.24156000000005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961.1240000000001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9903.756000000001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3217.6760000000004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4471.316000000001</v>
      </c>
    </row>
    <row r="64" spans="1:7" ht="12.75">
      <c r="A64" s="36" t="s">
        <v>200</v>
      </c>
      <c r="B64" s="6"/>
      <c r="C64" s="6"/>
      <c r="D64" s="6"/>
      <c r="E64" s="6"/>
      <c r="F64" s="6"/>
      <c r="G64" s="49">
        <v>1471.93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2674.4320000000002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3212.8266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42351.739264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11195.370735999997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-21946.829264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M58" sqref="M58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207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546.2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-101442.36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3976.32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2897.59</v>
      </c>
      <c r="H13" s="19">
        <f>G13/G10*100</f>
        <v>72.87114719137293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1078.73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2897.59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1319.7603960000001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228.628396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158.398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31.996396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38.23400000000001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1091.132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726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146.65200000000002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49.158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169.322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1841.4951999999998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1726.7931999999998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1436.6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290.1932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G5*0.21</f>
        <v>114.70200000000001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G5*1.59</f>
        <v>868.458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G5*0.6</f>
        <v>327.7200000000001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316.796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</f>
        <v>327.7200000000001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173.8554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5175.804996000001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-2278.2149960000006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-103720.574996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8" sqref="G58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208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550.1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-187194.25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4004.75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9912.47</v>
      </c>
      <c r="H13" s="19">
        <f>G13/G10*100</f>
        <v>247.51782258567948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-5907.719999999999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9912.47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1099.501058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230.260858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159.529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32.224858000000005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38.507000000000005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869.2402000000001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540.1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109.10020000000002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49.509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170.531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1970.5675999999999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1855.0466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1543.3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311.7466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G5*0.21</f>
        <v>115.521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G5*1.59</f>
        <v>874.659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G5*0.6</f>
        <v>330.06000000000006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319.058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</f>
        <v>330.06000000000006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594.7481999999999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5518.653858000001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4393.816141999999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-182800.433858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J56" sqref="J56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209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546.6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-123708.41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3974.87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4154.95</v>
      </c>
      <c r="H13" s="19">
        <f>G13/G10*100</f>
        <v>104.5304626314823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-180.07999999999993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4154.95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1086.0584279999998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228.79582799999997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158.51399999999998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32.019828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38.26200000000001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857.2625999999999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531.3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107.3226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49.194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169.446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1986.0534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1860.3354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1547.7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312.6354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125.71800000000002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G5*1.59</f>
        <v>869.0939999999999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G5*0.6</f>
        <v>327.96000000000004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317.02799999999996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</f>
        <v>327.96000000000004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249.29699999999997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5163.450828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-1008.5008280000002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-124716.91082800001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210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3002.9</v>
      </c>
    </row>
    <row r="6" spans="1:10" ht="12.75">
      <c r="A6" s="1"/>
      <c r="B6" s="2" t="s">
        <v>105</v>
      </c>
      <c r="C6" s="2"/>
      <c r="D6" s="2"/>
      <c r="E6" s="1"/>
      <c r="G6" s="3">
        <v>2701.1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180331.09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30335.65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1952.54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31142.71</v>
      </c>
      <c r="H13" s="19">
        <f>G13/G10*100</f>
        <v>102.66043417563165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-807.0599999999977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33095.25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5676.348682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1256.953882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870.841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175.909882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210.20300000000003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4419.3948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2677.4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540.8348000000001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77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270.261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930.899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6815.3618400000005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3831.7356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3187.8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643.9356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2292.95924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1907.62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385.33924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690.667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7116.8730000000005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2312.233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3213.103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1921.856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1985.715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29041.490522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4053.759478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184384.849478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31">
      <selection activeCell="G34" sqref="G34"/>
    </sheetView>
  </sheetViews>
  <sheetFormatPr defaultColWidth="9.140625" defaultRowHeight="12.75"/>
  <cols>
    <col min="6" max="6" width="28.421875" style="1" customWidth="1"/>
    <col min="7" max="7" width="11.7109375" style="1" customWidth="1"/>
  </cols>
  <sheetData>
    <row r="1" spans="1:10" ht="12.75">
      <c r="A1" s="1"/>
      <c r="B1" s="1"/>
      <c r="C1" s="2"/>
      <c r="D1" s="2"/>
      <c r="E1" s="2"/>
      <c r="F1" s="2"/>
      <c r="H1" s="4"/>
      <c r="I1" s="4"/>
      <c r="J1" s="4"/>
    </row>
    <row r="2" spans="1:10" ht="12.75">
      <c r="A2" s="1"/>
      <c r="B2" s="1"/>
      <c r="C2" s="2" t="s">
        <v>0</v>
      </c>
      <c r="D2" s="2"/>
      <c r="E2" s="2"/>
      <c r="F2" s="2"/>
      <c r="H2" s="4"/>
      <c r="I2" s="4"/>
      <c r="J2" s="4"/>
    </row>
    <row r="3" spans="1:10" ht="12.75">
      <c r="A3" s="1"/>
      <c r="B3" s="1"/>
      <c r="C3" s="2" t="s">
        <v>1</v>
      </c>
      <c r="D3" s="2"/>
      <c r="E3" s="2"/>
      <c r="F3" s="2"/>
      <c r="H3" s="4"/>
      <c r="I3" s="4"/>
      <c r="J3" s="4"/>
    </row>
    <row r="4" spans="1:10" ht="12.75">
      <c r="A4" s="1"/>
      <c r="B4" s="2" t="s">
        <v>76</v>
      </c>
      <c r="C4" s="1"/>
      <c r="D4" s="1"/>
      <c r="E4" s="1"/>
      <c r="H4" s="4"/>
      <c r="I4" s="4"/>
      <c r="J4" s="4"/>
    </row>
    <row r="5" spans="1:10" ht="12.75">
      <c r="A5" s="1"/>
      <c r="B5" s="2" t="s">
        <v>77</v>
      </c>
      <c r="C5" s="2"/>
      <c r="D5" s="2"/>
      <c r="E5" s="1"/>
      <c r="G5" s="3">
        <v>3188.5</v>
      </c>
      <c r="H5" s="4"/>
      <c r="I5" s="4"/>
      <c r="J5" s="4"/>
    </row>
    <row r="6" spans="1:10" ht="12.75">
      <c r="A6" s="1"/>
      <c r="B6" s="2" t="s">
        <v>78</v>
      </c>
      <c r="C6" s="2"/>
      <c r="D6" s="2"/>
      <c r="E6" s="1"/>
      <c r="G6" s="3">
        <v>3117.7</v>
      </c>
      <c r="H6" s="2" t="s">
        <v>4</v>
      </c>
      <c r="I6" s="2"/>
      <c r="J6" s="2"/>
    </row>
    <row r="7" spans="1:10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  <c r="H7" s="4"/>
      <c r="I7" s="4"/>
      <c r="J7" s="4"/>
    </row>
    <row r="8" spans="1:10" ht="12.75">
      <c r="A8" s="10" t="s">
        <v>8</v>
      </c>
      <c r="B8" s="11"/>
      <c r="C8" s="11"/>
      <c r="D8" s="11"/>
      <c r="E8" s="11"/>
      <c r="F8" s="11"/>
      <c r="G8" s="12">
        <v>-118570.83</v>
      </c>
      <c r="H8" s="4"/>
      <c r="I8" s="4"/>
      <c r="J8" s="4"/>
    </row>
    <row r="9" spans="1:10" ht="12.75">
      <c r="A9" s="13"/>
      <c r="B9" s="4"/>
      <c r="C9" s="4"/>
      <c r="D9" s="4"/>
      <c r="E9" s="4"/>
      <c r="F9" s="4"/>
      <c r="G9" s="14"/>
      <c r="H9" s="4"/>
      <c r="I9" s="4"/>
      <c r="J9" s="4"/>
    </row>
    <row r="10" spans="1:10" ht="12.75">
      <c r="A10" s="13" t="s">
        <v>9</v>
      </c>
      <c r="B10" s="4"/>
      <c r="C10" s="4"/>
      <c r="D10" s="4"/>
      <c r="E10" s="4"/>
      <c r="F10" s="4"/>
      <c r="G10" s="17">
        <v>37462.62</v>
      </c>
      <c r="H10" s="4"/>
      <c r="I10" s="4"/>
      <c r="J10" s="4"/>
    </row>
    <row r="11" spans="1:10" ht="12.75">
      <c r="A11" s="10"/>
      <c r="B11" s="11"/>
      <c r="C11" s="11"/>
      <c r="D11" s="11"/>
      <c r="E11" s="11"/>
      <c r="F11" s="11"/>
      <c r="G11" s="17"/>
      <c r="H11" s="4"/>
      <c r="I11" s="4"/>
      <c r="J11" s="4"/>
    </row>
    <row r="12" spans="1:10" ht="12.75">
      <c r="A12" s="18" t="s">
        <v>10</v>
      </c>
      <c r="B12" s="11"/>
      <c r="C12" s="11"/>
      <c r="D12" s="11"/>
      <c r="E12" s="11"/>
      <c r="F12" s="11"/>
      <c r="G12" s="14"/>
      <c r="H12" s="4"/>
      <c r="I12" s="4"/>
      <c r="J12" s="4"/>
    </row>
    <row r="13" spans="1:10" ht="12.75">
      <c r="A13" s="18" t="s">
        <v>11</v>
      </c>
      <c r="B13" s="11"/>
      <c r="C13" s="11"/>
      <c r="D13" s="11"/>
      <c r="E13" s="11"/>
      <c r="F13" s="4"/>
      <c r="G13" s="17">
        <v>36274.81</v>
      </c>
      <c r="H13" s="19">
        <f>G13/G10*100</f>
        <v>96.82934615891786</v>
      </c>
      <c r="I13" s="4"/>
      <c r="J13" s="4"/>
    </row>
    <row r="14" spans="1:10" ht="12.75">
      <c r="A14" s="13"/>
      <c r="B14" s="4"/>
      <c r="C14" s="4"/>
      <c r="D14" s="4"/>
      <c r="E14" s="4"/>
      <c r="F14" s="4"/>
      <c r="G14" s="21"/>
      <c r="H14" s="4"/>
      <c r="I14" s="4"/>
      <c r="J14" s="4"/>
    </row>
    <row r="15" spans="1:10" ht="12.75">
      <c r="A15" s="13"/>
      <c r="B15" s="4"/>
      <c r="C15" s="4"/>
      <c r="D15" s="4"/>
      <c r="E15" s="4"/>
      <c r="F15" s="4"/>
      <c r="G15" s="21"/>
      <c r="H15" s="4"/>
      <c r="I15" s="4"/>
      <c r="J15" s="4"/>
    </row>
    <row r="16" spans="1:10" ht="12.75">
      <c r="A16" s="13" t="s">
        <v>12</v>
      </c>
      <c r="B16" s="4"/>
      <c r="C16" s="4"/>
      <c r="D16" s="4"/>
      <c r="E16" s="4"/>
      <c r="F16" s="4"/>
      <c r="G16" s="23">
        <f>G10-G13</f>
        <v>1187.810000000005</v>
      </c>
      <c r="H16" s="4"/>
      <c r="I16" s="4"/>
      <c r="J16" s="4"/>
    </row>
    <row r="17" spans="1:10" ht="12.75">
      <c r="A17" s="13"/>
      <c r="B17" s="4"/>
      <c r="C17" s="4"/>
      <c r="D17" s="4"/>
      <c r="E17" s="4"/>
      <c r="F17" s="4"/>
      <c r="G17" s="24">
        <f>G11-G14</f>
        <v>0</v>
      </c>
      <c r="H17" s="4"/>
      <c r="I17" s="4"/>
      <c r="J17" s="4"/>
    </row>
    <row r="18" spans="1:10" ht="12.75">
      <c r="A18" s="25" t="s">
        <v>13</v>
      </c>
      <c r="B18" s="26"/>
      <c r="C18" s="26"/>
      <c r="D18" s="26"/>
      <c r="E18" s="26"/>
      <c r="F18" s="27"/>
      <c r="G18" s="28">
        <f>G12+G13+G14</f>
        <v>36274.81</v>
      </c>
      <c r="H18" s="4"/>
      <c r="I18" s="4"/>
      <c r="J18" s="4"/>
    </row>
    <row r="19" spans="1:10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  <c r="H19" s="4"/>
      <c r="I19" s="4"/>
      <c r="J19" s="4"/>
    </row>
    <row r="20" spans="1:10" ht="12.75">
      <c r="A20" s="30" t="s">
        <v>15</v>
      </c>
      <c r="B20" s="4"/>
      <c r="C20" s="4"/>
      <c r="D20" s="4"/>
      <c r="E20" s="4"/>
      <c r="F20" s="4"/>
      <c r="G20" s="31">
        <f>G22+G28</f>
        <v>6516.51943</v>
      </c>
      <c r="H20" s="4"/>
      <c r="I20" s="4"/>
      <c r="J20" s="4"/>
    </row>
    <row r="21" spans="1:10" ht="12.75">
      <c r="A21" s="34"/>
      <c r="B21" s="4"/>
      <c r="C21" s="4"/>
      <c r="D21" s="4"/>
      <c r="E21" s="4"/>
      <c r="F21" s="4"/>
      <c r="G21" s="35"/>
      <c r="H21" s="4"/>
      <c r="I21" s="4"/>
      <c r="J21" s="4"/>
    </row>
    <row r="22" spans="1:10" ht="12.75">
      <c r="A22" s="36" t="s">
        <v>16</v>
      </c>
      <c r="B22" s="6"/>
      <c r="C22" s="6"/>
      <c r="D22" s="6"/>
      <c r="E22" s="6"/>
      <c r="F22" s="6"/>
      <c r="G22" s="37">
        <f>SUM(G23:G27)</f>
        <v>1334.6423300000001</v>
      </c>
      <c r="H22" s="4"/>
      <c r="I22" s="4"/>
      <c r="J22" s="4"/>
    </row>
    <row r="23" spans="1:10" ht="12.75">
      <c r="A23" s="13" t="s">
        <v>17</v>
      </c>
      <c r="B23" s="4"/>
      <c r="C23" s="4"/>
      <c r="D23" s="4"/>
      <c r="E23" s="4"/>
      <c r="F23" s="4"/>
      <c r="G23" s="21"/>
      <c r="H23" s="4"/>
      <c r="I23" s="4"/>
      <c r="J23" s="4"/>
    </row>
    <row r="24" spans="1:10" ht="12.75">
      <c r="A24" s="18" t="s">
        <v>18</v>
      </c>
      <c r="B24" s="11"/>
      <c r="C24" s="11"/>
      <c r="D24" s="11"/>
      <c r="E24" s="11"/>
      <c r="F24" s="11"/>
      <c r="G24" s="38">
        <f>G5*0.29</f>
        <v>924.665</v>
      </c>
      <c r="H24" s="4"/>
      <c r="I24" s="4"/>
      <c r="J24" s="4"/>
    </row>
    <row r="25" spans="1:10" ht="12.75">
      <c r="A25" s="18" t="s">
        <v>19</v>
      </c>
      <c r="B25" s="11"/>
      <c r="C25" s="11"/>
      <c r="D25" s="11"/>
      <c r="E25" s="11"/>
      <c r="F25" s="11"/>
      <c r="G25" s="38">
        <f>G24*0.202</f>
        <v>186.78233</v>
      </c>
      <c r="H25" s="4"/>
      <c r="I25" s="4"/>
      <c r="J25" s="4"/>
    </row>
    <row r="26" spans="1:10" ht="12.75">
      <c r="A26" s="13" t="s">
        <v>20</v>
      </c>
      <c r="B26" s="4"/>
      <c r="C26" s="4"/>
      <c r="D26" s="4"/>
      <c r="E26" s="4"/>
      <c r="F26" s="4"/>
      <c r="G26" s="23"/>
      <c r="H26" s="4"/>
      <c r="I26" s="4"/>
      <c r="J26" s="4"/>
    </row>
    <row r="27" spans="1:10" ht="12.75">
      <c r="A27" s="18" t="s">
        <v>21</v>
      </c>
      <c r="B27" s="11"/>
      <c r="C27" s="11"/>
      <c r="D27" s="11"/>
      <c r="E27" s="11"/>
      <c r="F27" s="11"/>
      <c r="G27" s="38">
        <f>G5*0.07</f>
        <v>223.19500000000002</v>
      </c>
      <c r="H27" s="4"/>
      <c r="I27" s="4"/>
      <c r="J27" s="4"/>
    </row>
    <row r="28" spans="1:10" ht="12.75">
      <c r="A28" s="36" t="s">
        <v>22</v>
      </c>
      <c r="B28" s="6"/>
      <c r="C28" s="6"/>
      <c r="D28" s="6"/>
      <c r="E28" s="6"/>
      <c r="F28" s="6"/>
      <c r="G28" s="67">
        <f>SUM(G29:G38)</f>
        <v>5181.8771</v>
      </c>
      <c r="H28" s="4"/>
      <c r="I28" s="4"/>
      <c r="J28" s="4"/>
    </row>
    <row r="29" spans="1:10" ht="12.75">
      <c r="A29" s="13" t="s">
        <v>23</v>
      </c>
      <c r="B29" s="4"/>
      <c r="C29" s="4"/>
      <c r="D29" s="4"/>
      <c r="E29" s="4"/>
      <c r="F29" s="4"/>
      <c r="G29" s="23"/>
      <c r="H29" s="4"/>
      <c r="I29" s="4"/>
      <c r="J29" s="4"/>
    </row>
    <row r="30" spans="1:10" ht="12.75">
      <c r="A30" s="39" t="s">
        <v>24</v>
      </c>
      <c r="B30" s="40"/>
      <c r="C30" s="40"/>
      <c r="D30" s="40"/>
      <c r="E30" s="40"/>
      <c r="F30" s="40"/>
      <c r="G30" s="17"/>
      <c r="H30" s="4"/>
      <c r="I30" s="4"/>
      <c r="J30" s="4"/>
    </row>
    <row r="31" spans="1:10" ht="12.75">
      <c r="A31" s="13" t="s">
        <v>25</v>
      </c>
      <c r="B31" s="4"/>
      <c r="C31" s="4"/>
      <c r="D31" s="4"/>
      <c r="E31" s="4"/>
      <c r="F31" s="4"/>
      <c r="G31" s="38">
        <v>3108.55</v>
      </c>
      <c r="H31" s="4"/>
      <c r="I31" s="4"/>
      <c r="J31" s="4"/>
    </row>
    <row r="32" spans="1:10" ht="12.75">
      <c r="A32" s="18" t="s">
        <v>26</v>
      </c>
      <c r="B32" s="11"/>
      <c r="C32" s="11"/>
      <c r="D32" s="11"/>
      <c r="E32" s="11"/>
      <c r="F32" s="11"/>
      <c r="G32" s="38">
        <f>G31*0.202</f>
        <v>627.9271000000001</v>
      </c>
      <c r="H32" s="4"/>
      <c r="I32" s="4"/>
      <c r="J32" s="4"/>
    </row>
    <row r="33" spans="1:10" ht="12.75">
      <c r="A33" s="13" t="s">
        <v>27</v>
      </c>
      <c r="B33" s="4"/>
      <c r="C33" s="4"/>
      <c r="D33" s="4"/>
      <c r="E33" s="4"/>
      <c r="F33" s="4"/>
      <c r="G33" s="41">
        <v>170</v>
      </c>
      <c r="H33" s="4"/>
      <c r="I33" s="4"/>
      <c r="J33" s="4"/>
    </row>
    <row r="34" spans="1:10" ht="12.75">
      <c r="A34" s="18" t="s">
        <v>28</v>
      </c>
      <c r="B34" s="11"/>
      <c r="C34" s="11"/>
      <c r="D34" s="11"/>
      <c r="E34" s="11"/>
      <c r="F34" s="11"/>
      <c r="G34" s="14"/>
      <c r="H34" s="4"/>
      <c r="I34" s="4"/>
      <c r="J34" s="4"/>
    </row>
    <row r="35" spans="1:10" ht="12.75">
      <c r="A35" s="18" t="s">
        <v>29</v>
      </c>
      <c r="B35" s="11"/>
      <c r="C35" s="11"/>
      <c r="D35" s="11"/>
      <c r="E35" s="11"/>
      <c r="F35" s="11"/>
      <c r="G35" s="14"/>
      <c r="H35" s="4"/>
      <c r="I35" s="4"/>
      <c r="J35" s="4"/>
    </row>
    <row r="36" spans="1:10" ht="12.75">
      <c r="A36" s="13" t="s">
        <v>30</v>
      </c>
      <c r="B36" s="4"/>
      <c r="C36" s="4"/>
      <c r="D36" s="4"/>
      <c r="E36" s="4"/>
      <c r="F36" s="4"/>
      <c r="G36" s="41"/>
      <c r="H36" s="4"/>
      <c r="I36" s="4"/>
      <c r="J36" s="4"/>
    </row>
    <row r="37" spans="1:10" ht="12.75">
      <c r="A37" s="18" t="s">
        <v>31</v>
      </c>
      <c r="B37" s="11"/>
      <c r="C37" s="11"/>
      <c r="D37" s="11"/>
      <c r="E37" s="11"/>
      <c r="F37" s="11"/>
      <c r="G37" s="42">
        <f>G5*0.09</f>
        <v>286.965</v>
      </c>
      <c r="H37" s="4"/>
      <c r="I37" s="4"/>
      <c r="J37" s="4"/>
    </row>
    <row r="38" spans="1:10" ht="12.75">
      <c r="A38" s="13" t="s">
        <v>32</v>
      </c>
      <c r="B38" s="4"/>
      <c r="C38" s="4"/>
      <c r="D38" s="4"/>
      <c r="E38" s="4"/>
      <c r="F38" s="4"/>
      <c r="G38" s="43">
        <f>G5*0.31</f>
        <v>988.435</v>
      </c>
      <c r="H38" s="4"/>
      <c r="I38" s="4"/>
      <c r="J38" s="4"/>
    </row>
    <row r="39" spans="1:10" ht="12.75">
      <c r="A39" s="36" t="s">
        <v>33</v>
      </c>
      <c r="B39" s="45"/>
      <c r="C39" s="45"/>
      <c r="D39" s="45"/>
      <c r="E39" s="45"/>
      <c r="F39" s="6"/>
      <c r="G39" s="37">
        <f>G41+G46+G51+G56+G57</f>
        <v>9220.616899999999</v>
      </c>
      <c r="H39" s="4"/>
      <c r="I39" s="4"/>
      <c r="J39" s="4"/>
    </row>
    <row r="40" spans="1:10" ht="12.75">
      <c r="A40" s="30" t="s">
        <v>34</v>
      </c>
      <c r="B40" s="32"/>
      <c r="C40" s="32"/>
      <c r="D40" s="32"/>
      <c r="E40" s="32"/>
      <c r="F40" s="4"/>
      <c r="G40" s="23"/>
      <c r="H40" s="4"/>
      <c r="I40" s="4"/>
      <c r="J40" s="4"/>
    </row>
    <row r="41" spans="1:10" ht="12.75">
      <c r="A41" s="39" t="s">
        <v>35</v>
      </c>
      <c r="B41" s="40"/>
      <c r="C41" s="40"/>
      <c r="D41" s="40"/>
      <c r="E41" s="40"/>
      <c r="F41" s="40"/>
      <c r="G41" s="21">
        <f>SUM(G42:G45)</f>
        <v>3220.14598</v>
      </c>
      <c r="H41" s="4"/>
      <c r="I41" s="4"/>
      <c r="J41" s="4"/>
    </row>
    <row r="42" spans="1:10" ht="12.75">
      <c r="A42" s="13" t="s">
        <v>36</v>
      </c>
      <c r="B42" s="4"/>
      <c r="C42" s="4"/>
      <c r="D42" s="4"/>
      <c r="E42" s="4"/>
      <c r="F42" s="4"/>
      <c r="G42" s="23">
        <v>2678.99</v>
      </c>
      <c r="H42" s="4"/>
      <c r="I42" s="4"/>
      <c r="J42" s="4"/>
    </row>
    <row r="43" spans="1:10" ht="12.75">
      <c r="A43" s="18" t="s">
        <v>37</v>
      </c>
      <c r="B43" s="11"/>
      <c r="C43" s="11"/>
      <c r="D43" s="11"/>
      <c r="E43" s="11"/>
      <c r="F43" s="11"/>
      <c r="G43" s="38">
        <f>G42*0.202</f>
        <v>541.15598</v>
      </c>
      <c r="H43" s="4"/>
      <c r="I43" s="4"/>
      <c r="J43" s="4"/>
    </row>
    <row r="44" spans="1:10" ht="12.75">
      <c r="A44" s="18" t="s">
        <v>38</v>
      </c>
      <c r="B44" s="11"/>
      <c r="C44" s="11"/>
      <c r="D44" s="11"/>
      <c r="E44" s="11"/>
      <c r="F44" s="11"/>
      <c r="G44" s="14"/>
      <c r="H44" s="4"/>
      <c r="I44" s="4"/>
      <c r="J44" s="4"/>
    </row>
    <row r="45" spans="1:10" ht="12.75">
      <c r="A45" s="13" t="s">
        <v>39</v>
      </c>
      <c r="B45" s="4"/>
      <c r="C45" s="4"/>
      <c r="D45" s="4"/>
      <c r="E45" s="4"/>
      <c r="F45" s="4"/>
      <c r="G45" s="41"/>
      <c r="H45" s="4"/>
      <c r="I45" s="4"/>
      <c r="J45" s="4"/>
    </row>
    <row r="46" spans="1:10" ht="12.75">
      <c r="A46" s="18" t="s">
        <v>79</v>
      </c>
      <c r="B46" s="11"/>
      <c r="C46" s="11"/>
      <c r="D46" s="11"/>
      <c r="E46" s="11"/>
      <c r="F46" s="11"/>
      <c r="G46" s="38">
        <f>G47+G48</f>
        <v>5267.11592</v>
      </c>
      <c r="H46" s="4"/>
      <c r="I46" s="4"/>
      <c r="J46" s="4"/>
    </row>
    <row r="47" spans="1:10" ht="12.75">
      <c r="A47" s="13" t="s">
        <v>41</v>
      </c>
      <c r="B47" s="4"/>
      <c r="C47" s="4"/>
      <c r="D47" s="4"/>
      <c r="E47" s="4"/>
      <c r="F47" s="4"/>
      <c r="G47" s="23">
        <v>4381.96</v>
      </c>
      <c r="H47" s="4"/>
      <c r="I47" s="4"/>
      <c r="J47" s="4"/>
    </row>
    <row r="48" spans="1:10" ht="12.75">
      <c r="A48" s="18" t="s">
        <v>42</v>
      </c>
      <c r="B48" s="11"/>
      <c r="C48" s="11"/>
      <c r="D48" s="11"/>
      <c r="E48" s="11"/>
      <c r="F48" s="11"/>
      <c r="G48" s="38">
        <f>G47*0.202</f>
        <v>885.15592</v>
      </c>
      <c r="H48" s="4"/>
      <c r="I48" s="4"/>
      <c r="J48" s="4"/>
    </row>
    <row r="49" spans="1:10" ht="12.75">
      <c r="A49" s="13" t="s">
        <v>43</v>
      </c>
      <c r="B49" s="4"/>
      <c r="C49" s="4"/>
      <c r="D49" s="4"/>
      <c r="E49" s="4"/>
      <c r="F49" s="4"/>
      <c r="G49" s="23"/>
      <c r="H49" s="4"/>
      <c r="I49" s="4"/>
      <c r="J49" s="4"/>
    </row>
    <row r="50" spans="1:10" ht="12.75">
      <c r="A50" s="18" t="s">
        <v>39</v>
      </c>
      <c r="B50" s="11"/>
      <c r="C50" s="11"/>
      <c r="D50" s="11"/>
      <c r="E50" s="11"/>
      <c r="F50" s="11"/>
      <c r="G50" s="14"/>
      <c r="H50" s="4"/>
      <c r="I50" s="4"/>
      <c r="J50" s="4"/>
    </row>
    <row r="51" spans="1:10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  <c r="H51" s="4"/>
      <c r="I51" s="4"/>
      <c r="J51" s="4"/>
    </row>
    <row r="52" spans="1:10" ht="12.75">
      <c r="A52" s="18" t="s">
        <v>45</v>
      </c>
      <c r="B52" s="11"/>
      <c r="C52" s="11"/>
      <c r="D52" s="11"/>
      <c r="E52" s="11"/>
      <c r="F52" s="11"/>
      <c r="G52" s="14"/>
      <c r="H52" s="4"/>
      <c r="I52" s="4"/>
      <c r="J52" s="4"/>
    </row>
    <row r="53" spans="1:10" ht="12.75">
      <c r="A53" s="13" t="s">
        <v>42</v>
      </c>
      <c r="B53" s="4"/>
      <c r="C53" s="4"/>
      <c r="D53" s="4"/>
      <c r="E53" s="4"/>
      <c r="F53" s="4"/>
      <c r="G53" s="14"/>
      <c r="H53" s="4"/>
      <c r="I53" s="4"/>
      <c r="J53" s="4"/>
    </row>
    <row r="54" spans="1:10" ht="12.75">
      <c r="A54" s="18" t="s">
        <v>46</v>
      </c>
      <c r="B54" s="11"/>
      <c r="C54" s="11"/>
      <c r="D54" s="11"/>
      <c r="E54" s="11"/>
      <c r="F54" s="11" t="s">
        <v>47</v>
      </c>
      <c r="G54" s="14"/>
      <c r="H54" s="4"/>
      <c r="I54" s="4"/>
      <c r="J54" s="4"/>
    </row>
    <row r="55" spans="1:10" ht="12.75">
      <c r="A55" s="13" t="s">
        <v>39</v>
      </c>
      <c r="B55" s="4"/>
      <c r="C55" s="4"/>
      <c r="D55" s="4"/>
      <c r="E55" s="4"/>
      <c r="F55" s="4"/>
      <c r="G55" s="41"/>
      <c r="H55" s="4"/>
      <c r="I55" s="4"/>
      <c r="J55" s="4"/>
    </row>
    <row r="56" spans="1:10" ht="12.75">
      <c r="A56" s="46" t="s">
        <v>49</v>
      </c>
      <c r="B56" s="47"/>
      <c r="C56" s="47"/>
      <c r="D56" s="47"/>
      <c r="E56" s="47"/>
      <c r="F56" s="47"/>
      <c r="G56" s="48">
        <f>G5*0.23</f>
        <v>733.355</v>
      </c>
      <c r="H56" s="4"/>
      <c r="I56" s="4"/>
      <c r="J56" s="4"/>
    </row>
    <row r="57" spans="1:10" ht="12.75">
      <c r="A57" s="46" t="s">
        <v>50</v>
      </c>
      <c r="B57" s="47"/>
      <c r="C57" s="47"/>
      <c r="D57" s="47"/>
      <c r="E57" s="47"/>
      <c r="F57" s="47"/>
      <c r="G57" s="49"/>
      <c r="H57" s="4"/>
      <c r="I57" s="4"/>
      <c r="J57" s="4"/>
    </row>
    <row r="58" spans="1:10" ht="12.75">
      <c r="A58" s="36" t="s">
        <v>51</v>
      </c>
      <c r="B58" s="6"/>
      <c r="C58" s="6"/>
      <c r="D58" s="6"/>
      <c r="E58" s="6"/>
      <c r="F58" s="50"/>
      <c r="G58" s="48">
        <f>G5*2.37</f>
        <v>7556.745</v>
      </c>
      <c r="H58" s="4"/>
      <c r="I58" s="4"/>
      <c r="J58" s="4"/>
    </row>
    <row r="59" spans="1:10" ht="12.75">
      <c r="A59" s="13" t="s">
        <v>52</v>
      </c>
      <c r="B59" s="4"/>
      <c r="C59" s="4"/>
      <c r="D59" s="4"/>
      <c r="E59" s="4"/>
      <c r="F59" s="51"/>
      <c r="G59" s="52"/>
      <c r="H59" s="4"/>
      <c r="I59" s="4"/>
      <c r="J59" s="4"/>
    </row>
    <row r="60" spans="1:10" ht="12.75">
      <c r="A60" s="13" t="s">
        <v>53</v>
      </c>
      <c r="B60" s="4"/>
      <c r="C60" s="4"/>
      <c r="D60" s="4"/>
      <c r="E60" s="4"/>
      <c r="F60" s="51"/>
      <c r="G60" s="51"/>
      <c r="H60" s="4"/>
      <c r="I60" s="4"/>
      <c r="J60" s="4"/>
    </row>
    <row r="61" spans="1:10" ht="12.75">
      <c r="A61" s="4"/>
      <c r="B61" s="4"/>
      <c r="C61" s="4"/>
      <c r="D61" s="4"/>
      <c r="E61" s="4"/>
      <c r="F61" s="51"/>
      <c r="G61" s="51"/>
      <c r="H61" s="4"/>
      <c r="I61" s="4"/>
      <c r="J61" s="4"/>
    </row>
    <row r="62" spans="1:10" ht="12.75">
      <c r="A62" s="53" t="s">
        <v>54</v>
      </c>
      <c r="B62" s="29"/>
      <c r="C62" s="29"/>
      <c r="D62" s="26"/>
      <c r="E62" s="26"/>
      <c r="F62" s="27"/>
      <c r="G62" s="54">
        <f>G5*0.76</f>
        <v>2423.26</v>
      </c>
      <c r="H62" s="4"/>
      <c r="I62" s="4"/>
      <c r="J62" s="4"/>
    </row>
    <row r="63" spans="1:10" ht="12.75">
      <c r="A63" s="55" t="s">
        <v>55</v>
      </c>
      <c r="B63" s="56"/>
      <c r="C63" s="56"/>
      <c r="D63" s="56"/>
      <c r="E63" s="56"/>
      <c r="F63" s="56"/>
      <c r="G63" s="48">
        <f>G5*1.07</f>
        <v>3411.695</v>
      </c>
      <c r="H63" s="32"/>
      <c r="I63" s="32"/>
      <c r="J63" s="32"/>
    </row>
    <row r="64" spans="1:10" ht="12.75">
      <c r="A64" s="36" t="s">
        <v>56</v>
      </c>
      <c r="B64" s="6"/>
      <c r="C64" s="6"/>
      <c r="D64" s="6"/>
      <c r="E64" s="6"/>
      <c r="F64" s="6"/>
      <c r="G64" s="49"/>
      <c r="H64" s="4"/>
      <c r="I64" s="4"/>
      <c r="J64" s="4"/>
    </row>
    <row r="65" spans="1:10" ht="12.75">
      <c r="A65" s="53" t="s">
        <v>57</v>
      </c>
      <c r="B65" s="58"/>
      <c r="C65" s="29"/>
      <c r="D65" s="29"/>
      <c r="E65" s="29"/>
      <c r="F65" s="59"/>
      <c r="G65" s="49"/>
      <c r="H65" s="4"/>
      <c r="I65" s="4"/>
      <c r="J65" s="4"/>
    </row>
    <row r="66" spans="1:10" ht="12.75">
      <c r="A66" s="61" t="s">
        <v>58</v>
      </c>
      <c r="B66" s="62"/>
      <c r="C66" s="62"/>
      <c r="D66" s="62"/>
      <c r="E66" s="62"/>
      <c r="F66" s="62"/>
      <c r="G66" s="63">
        <f>G18*0.06</f>
        <v>2176.4885999999997</v>
      </c>
      <c r="H66" s="4"/>
      <c r="I66" s="4"/>
      <c r="J66" s="4"/>
    </row>
    <row r="67" spans="1:10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31305.32493</v>
      </c>
      <c r="H67" s="4"/>
      <c r="I67" s="4"/>
      <c r="J67" s="4"/>
    </row>
    <row r="68" spans="1:10" ht="12.75">
      <c r="A68" s="25" t="s">
        <v>60</v>
      </c>
      <c r="B68" s="26"/>
      <c r="C68" s="26"/>
      <c r="D68" s="26"/>
      <c r="E68" s="26"/>
      <c r="F68" s="26"/>
      <c r="G68" s="54">
        <f>G18-G67</f>
        <v>4969.485069999999</v>
      </c>
      <c r="H68" s="22"/>
      <c r="I68" s="4"/>
      <c r="J68" s="4"/>
    </row>
    <row r="69" spans="1:10" ht="12.75">
      <c r="A69" s="25" t="s">
        <v>61</v>
      </c>
      <c r="B69" s="26"/>
      <c r="C69" s="26"/>
      <c r="D69" s="26"/>
      <c r="E69" s="26"/>
      <c r="F69" s="26"/>
      <c r="G69" s="54">
        <f>G8+G68</f>
        <v>-113601.34493</v>
      </c>
      <c r="H69" s="22"/>
      <c r="I69" s="4"/>
      <c r="J69" s="4"/>
    </row>
    <row r="70" spans="8:10" ht="12.75">
      <c r="H70" s="4"/>
      <c r="I70" s="4"/>
      <c r="J70" s="4"/>
    </row>
    <row r="71" spans="8:10" ht="12.75">
      <c r="H71" s="4"/>
      <c r="I71" s="4"/>
      <c r="J71" s="4"/>
    </row>
    <row r="72" spans="1:10" ht="12.75">
      <c r="A72" s="1" t="s">
        <v>62</v>
      </c>
      <c r="H72" s="4"/>
      <c r="I72" s="4"/>
      <c r="J72" s="4"/>
    </row>
    <row r="73" spans="8:10" ht="12.75">
      <c r="H73" s="4"/>
      <c r="I73" s="4"/>
      <c r="J73" s="4"/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8" sqref="G58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211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559.1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-171855.96</v>
      </c>
    </row>
    <row r="9" spans="1:7" ht="12.75">
      <c r="A9" s="13"/>
      <c r="B9" s="4"/>
      <c r="C9" s="4"/>
      <c r="D9" s="4"/>
      <c r="E9" s="4"/>
      <c r="F9" s="4"/>
      <c r="G9" s="21"/>
    </row>
    <row r="10" spans="1:7" ht="12.75">
      <c r="A10" s="13" t="s">
        <v>9</v>
      </c>
      <c r="B10" s="4"/>
      <c r="C10" s="4"/>
      <c r="D10" s="4"/>
      <c r="E10" s="4"/>
      <c r="F10" s="4"/>
      <c r="G10" s="17">
        <v>4073.15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3508.69</v>
      </c>
      <c r="H13" s="19">
        <f>G13/G10*100</f>
        <v>86.14192946491045</v>
      </c>
    </row>
    <row r="14" spans="1:7" ht="12.75">
      <c r="A14" s="13" t="s">
        <v>161</v>
      </c>
      <c r="B14" s="4"/>
      <c r="C14" s="4"/>
      <c r="D14" s="4"/>
      <c r="E14" s="4"/>
      <c r="F14" s="4"/>
      <c r="G14" s="21" t="s">
        <v>212</v>
      </c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564.46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3508.69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1105.546078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234.028078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162.13899999999998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32.752078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39.13700000000001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871.518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539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108.878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50.319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173.321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3169.653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3041.06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2530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511.06000000000006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128.59300000000002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G5*1.59</f>
        <v>888.9689999999999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G5*0.6</f>
        <v>335.46000000000004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324.27799999999996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</f>
        <v>335.46000000000004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210.5214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6369.887478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-2861.1974779999996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-174717.15747799998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6" sqref="G56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213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408.5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-115852.55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2035.38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4549.72</v>
      </c>
      <c r="H13" s="19">
        <f>G13/G10*100</f>
        <v>223.5317238058741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-2514.34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4549.72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751.21949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170.98993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118.46499999999999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23.92993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28.595000000000002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580.22956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346.78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70.04956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36.765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126.635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1424.813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1339.028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1114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225.02800000000002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G5*0.21</f>
        <v>85.785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G5*1.08</f>
        <v>441.18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G5*0.45</f>
        <v>183.82500000000002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236.92999999999998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272.9832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3310.9506899999997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1238.7693100000006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-114613.78069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67" sqref="G6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214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405.5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-108139.69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2011.27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1310.34</v>
      </c>
      <c r="H13" s="19">
        <f>G13/G10*100</f>
        <v>65.14988042381181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700.9300000000001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1310.34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719.33879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169.73419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117.595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23.75419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28.385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549.6046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322.3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65.1046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36.495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125.705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1423.855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v>1338.7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1013.04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204.63408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G5*0.21</f>
        <v>85.155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G5*1.08</f>
        <v>437.94000000000005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G5*0.45</f>
        <v>182.475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235.19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78.62039999999999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3077.41919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-1767.0791900000002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-109906.76919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37">
      <selection activeCell="G58" sqref="G58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215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404.8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-80767.93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2007.8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4955.44</v>
      </c>
      <c r="H13" s="19">
        <f>G13/G10*100</f>
        <v>246.80944317163062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-2947.6399999999994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4955.44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747.854184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169.441184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117.392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23.713184000000002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28.336000000000002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578.413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346.5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69.99300000000001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36.432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125.488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1424.3966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1339.3886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1114.3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225.0886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G5*0.21</f>
        <v>85.008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G5*1.08</f>
        <v>437.184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G5*0.45</f>
        <v>182.16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234.784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297.3264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3323.705184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1631.7348159999997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-79136.195184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43">
      <selection activeCell="G58" sqref="G58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216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405.7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-99590.34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2012.26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1245.71</v>
      </c>
      <c r="H13" s="19">
        <f>G13/G10*100</f>
        <v>61.90601612117719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766.55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1245.71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690.414106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169.817906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117.65299999999999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23.765906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28.399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520.5962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298.1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60.21620000000001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36.513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125.767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1782.9018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1697.7048000000002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1412.4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285.30480000000006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G5*0.21</f>
        <v>85.19699999999999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G5*1.08</f>
        <v>438.156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G5*0.45</f>
        <v>182.565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235.30599999999998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74.7426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3404.085506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-2158.375506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-101748.715506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">
      <selection activeCell="G63" sqref="G6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217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405.1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-87160.04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2011.27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684.48</v>
      </c>
      <c r="H13" s="19">
        <f>G13/G10*100</f>
        <v>34.03222839300541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1326.79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684.48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843.2981580000001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169.566758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117.479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23.730758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28.357000000000003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673.7314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425.7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85.9914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36.459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125.581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1424.4596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1339.3886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1114.3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225.0886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G5*0.21</f>
        <v>85.071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G5*1.08</f>
        <v>437.50800000000004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G5*0.45</f>
        <v>182.29500000000002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234.958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41.0688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3163.5875579999997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-2479.1075579999997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-89639.147558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8" sqref="G58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218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413.8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-90528.95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2052.42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1349.77</v>
      </c>
      <c r="H13" s="19">
        <f>G13/G10*100</f>
        <v>65.76480447471764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702.6500000000001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1349.77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755.221404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173.208404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120.002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24.240404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28.966000000000005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582.013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346.5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69.99300000000001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37.242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128.278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1426.2866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1339.3886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1114.3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225.0886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G5*0.21</f>
        <v>86.898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G5*1.08</f>
        <v>446.90400000000005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G5*0.45</f>
        <v>186.21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240.004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80.9862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3135.6122039999996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-1785.8422039999996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-92314.792204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4">
      <selection activeCell="G24" sqref="G2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219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3957.8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-77828.59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44436.01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83"/>
      <c r="G13" s="17">
        <v>44924.33</v>
      </c>
      <c r="H13" s="19">
        <f>G13/G10*100</f>
        <v>101.09892854916542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-488.3199999999997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44924.33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8089.6055240000005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1656.6559240000001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1147.762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231.847924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277.04600000000005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6432.9496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4034.8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815.0296000000001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356.202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1226.9180000000001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9370.0526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5768.7586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4799.3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969.4586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v>2691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/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910.2940000000001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9379.986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3047.5060000000003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4234.8460000000005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2532.992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2695.4598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39350.447924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5573.882076000002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-72254.70792399999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0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220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5305.4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-269738.34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59579.72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83"/>
      <c r="G13" s="17">
        <v>41928.32</v>
      </c>
      <c r="H13" s="19">
        <f>G13/G10*100</f>
        <v>70.37347607541626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17651.4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41928.32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10664.923932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2220.734332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1538.5659999999998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310.790332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371.378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8444.1896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5134.8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1037.2296000000001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150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477.48599999999993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1644.674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7174.6278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4150.3858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3452.9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697.4858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1804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/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1220.242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12573.797999999999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4085.158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5676.778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3395.4559999999997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2515.6992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46086.440932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-4158.120931999998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-273896.460932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7" sqref="G5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221</v>
      </c>
      <c r="C4" s="1"/>
      <c r="D4" s="1"/>
      <c r="E4" s="1"/>
    </row>
    <row r="5" spans="1:7" ht="12.75">
      <c r="A5" s="1"/>
      <c r="B5" s="2" t="s">
        <v>127</v>
      </c>
      <c r="C5" s="2"/>
      <c r="D5" s="2"/>
      <c r="E5" s="1"/>
      <c r="G5" s="3">
        <v>3095.1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232070.44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34768.11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29598.5</v>
      </c>
      <c r="H13" s="19">
        <f>G13/G10*100</f>
        <v>85.13117336547774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5169.610000000001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29598.5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6200.047558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1295.546958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897.579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181.310958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216.657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4904.5006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3050.3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616.1606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278.55899999999997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959.481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7319.9306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4506.0576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3748.8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757.2576000000001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2102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711.873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7335.387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2383.227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3311.757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1980.864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1775.9099999999999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30307.123158000002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-708.6231580000021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231361.816842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8" sqref="G58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80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526.9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-21230.86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5150.74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3542.11</v>
      </c>
      <c r="H13" s="19">
        <f>G13/G10*100</f>
        <v>68.76895358725154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1608.6299999999997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3542.11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1296.305062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220.549802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152.801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30.865802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36.883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1075.75526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719.63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145.36526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47.421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163.339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612.64874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491.46174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408.87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82.59174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121.187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1248.753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G5*0.76</f>
        <v>400.44399999999996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563.783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212.5266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4334.460402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-792.3504019999996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-22023.210402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61" sqref="G61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222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3063.5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-133994.27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32488.83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29476.95</v>
      </c>
      <c r="H13" s="19">
        <f>G13/G10*100</f>
        <v>90.72949072034912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3011.880000000001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29476.95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6229.71283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1282.31983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888.415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179.45983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214.44500000000002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4947.393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3096.5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625.493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275.715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949.685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6648.687320000001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4143.7748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3447.4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696.3748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1800.30752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1497.76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302.54752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704.605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7260.495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G5*0.76</f>
        <v>2328.26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3277.945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1768.617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27513.717149999997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1963.232850000004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-132031.03715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223</v>
      </c>
      <c r="C4" s="1"/>
      <c r="D4" s="1"/>
      <c r="E4" s="1"/>
    </row>
    <row r="5" spans="1:7" ht="12.75">
      <c r="A5" s="1"/>
      <c r="B5" s="2" t="s">
        <v>127</v>
      </c>
      <c r="C5" s="2"/>
      <c r="D5" s="2"/>
      <c r="E5" s="1"/>
      <c r="G5" s="3">
        <v>2590.9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284540.81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29095.85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18776.26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27722.57</v>
      </c>
      <c r="H13" s="19">
        <f>G13/G10*100</f>
        <v>95.28015163674544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1373.2799999999988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46498.83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5388.015122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1084.498922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751.361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151.774922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181.36300000000003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4303.5162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2718.1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549.0562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233.181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803.179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5773.149600000001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3415.2426000000005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2841.3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573.9426000000001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1762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595.907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6140.433000000001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1994.9930000000002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2772.2630000000004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1658.1760000000002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2789.9298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26516.959521999997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19981.870478000004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304522.680478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68" sqref="G68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224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7410.8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145157.13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83223.3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91828.95</v>
      </c>
      <c r="H13" s="19">
        <f>G13/G10*100</f>
        <v>110.3404335084045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-8605.649999999994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91828.95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15077.125664000001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3102.0126640000003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2149.132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434.12466400000005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518.7560000000001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11975.113000000001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7496.5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1514.2930000000001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666.972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2297.348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13890.408080000001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6018.654399999999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5007.2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1011.4544000000001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6167.26968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5130.84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1036.4296800000002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1704.4840000000002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17563.596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5706.316000000001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7929.5560000000005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4742.912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5509.736999999999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70419.650744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21409.299256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166566.429256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tabSelected="1" workbookViewId="0" topLeftCell="A40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225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12791.7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290068.38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212958.8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191200.02</v>
      </c>
      <c r="H13" s="19">
        <f>G13/G10*100</f>
        <v>89.78263401183703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21758.78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191200.02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32999.566186000004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5354.349786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3709.593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749.337786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895.4190000000001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27645.2164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12223.2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2469.0864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7836.25</v>
      </c>
    </row>
    <row r="34" spans="1:7" ht="12.75">
      <c r="A34" s="18" t="s">
        <v>28</v>
      </c>
      <c r="B34" s="11"/>
      <c r="C34" s="11"/>
      <c r="D34" s="84"/>
      <c r="E34" s="11"/>
      <c r="F34" s="11"/>
      <c r="G34" s="79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1151.253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3965.427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19807.648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9074.258600000001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7549.3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1524.9586000000002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35">
        <f>SUM(G52:G55)</f>
        <v>7367.2984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>
        <v>6129.2</v>
      </c>
    </row>
    <row r="53" spans="1:7" ht="12.75">
      <c r="A53" s="13" t="s">
        <v>42</v>
      </c>
      <c r="B53" s="4"/>
      <c r="C53" s="4"/>
      <c r="D53" s="4"/>
      <c r="E53" s="4"/>
      <c r="F53" s="4"/>
      <c r="G53" s="38">
        <f>G52*0.202</f>
        <v>1238.0984</v>
      </c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2942.0910000000003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424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G5*3.66</f>
        <v>46817.622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G5*1.27</f>
        <v>16245.459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13687.119000000002</v>
      </c>
    </row>
    <row r="64" spans="1:7" ht="12.75">
      <c r="A64" s="36" t="s">
        <v>56</v>
      </c>
      <c r="B64" s="6"/>
      <c r="C64" s="6"/>
      <c r="D64" s="6"/>
      <c r="E64" s="6"/>
      <c r="F64" s="6"/>
      <c r="G64" s="48">
        <f>G5*3.56</f>
        <v>45538.452000000005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8186.688000000001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11472.001199999999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194754.555386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-3554.535386000003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286513.844614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4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70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226</v>
      </c>
      <c r="C4" s="1"/>
      <c r="D4" s="1"/>
      <c r="E4" s="1"/>
    </row>
    <row r="5" spans="1:7" ht="12.75">
      <c r="A5" s="1"/>
      <c r="B5" s="2" t="s">
        <v>127</v>
      </c>
      <c r="C5" s="2"/>
      <c r="D5" s="2"/>
      <c r="E5" s="1"/>
      <c r="G5" s="3">
        <v>3148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-209637.88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38785.57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2218.62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30027.91</v>
      </c>
      <c r="H13" s="19">
        <f>G13/G10*100</f>
        <v>77.42031379195923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8757.66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32246.53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7245.578039999999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1317.68984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912.92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184.40984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220.36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5927.888199999999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3884.1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784.5882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283.32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975.88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7069.34992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3815.148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3174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641.148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2530.16192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2104.96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425.20192000000003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724.0400000000001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7460.76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2423.96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3368.36</v>
      </c>
    </row>
    <row r="64" spans="1:7" ht="12.75">
      <c r="A64" s="53" t="s">
        <v>107</v>
      </c>
      <c r="B64" s="58"/>
      <c r="C64" s="29"/>
      <c r="D64" s="6"/>
      <c r="E64" s="6"/>
      <c r="F64" s="6"/>
      <c r="G64" s="48">
        <f>G5*0.64</f>
        <v>2014.72</v>
      </c>
    </row>
    <row r="65" spans="1:7" ht="12.75">
      <c r="A65" s="53" t="s">
        <v>111</v>
      </c>
      <c r="B65" s="58"/>
      <c r="C65" s="29"/>
      <c r="D65" s="29"/>
      <c r="E65" s="29"/>
      <c r="F65" s="59" t="s">
        <v>227</v>
      </c>
      <c r="G65" s="49">
        <v>1471.93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1934.7918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32989.44976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-742.9197600000043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-210380.79976000002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228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3245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-4237.48</v>
      </c>
    </row>
    <row r="9" spans="1:7" ht="12.75">
      <c r="A9" s="13"/>
      <c r="B9" s="4"/>
      <c r="C9" s="4"/>
      <c r="D9" s="4"/>
      <c r="E9" s="4"/>
      <c r="F9" s="4"/>
      <c r="G9" s="14"/>
    </row>
    <row r="10" spans="1:8" ht="12.75">
      <c r="A10" s="13" t="s">
        <v>9</v>
      </c>
      <c r="B10" s="4"/>
      <c r="C10" s="4"/>
      <c r="D10" s="4"/>
      <c r="E10" s="4"/>
      <c r="F10" s="4"/>
      <c r="G10" s="17">
        <v>36377.38</v>
      </c>
      <c r="H10" s="85"/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30568.25</v>
      </c>
      <c r="H13" s="19">
        <f>G13/G10*100</f>
        <v>84.03092801075834</v>
      </c>
    </row>
    <row r="14" spans="1:7" ht="12.75">
      <c r="A14" s="13"/>
      <c r="B14" s="4"/>
      <c r="C14" s="4"/>
      <c r="D14" s="4"/>
      <c r="E14" s="4"/>
      <c r="F14" s="4"/>
      <c r="G14" s="17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5809.129999999997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30568.25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8404.9858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1475.3068000000003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G5*0.32</f>
        <v>1038.4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209.75680000000003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227.15000000000003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67">
        <f>SUM(G29:G38)</f>
        <v>6929.679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4339.5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876.5790000000001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415.6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292.05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1005.95</v>
      </c>
    </row>
    <row r="39" spans="1:7" ht="12.75">
      <c r="A39" s="36" t="s">
        <v>33</v>
      </c>
      <c r="B39" s="45"/>
      <c r="C39" s="45"/>
      <c r="D39" s="45"/>
      <c r="E39" s="45"/>
      <c r="F39" s="6"/>
      <c r="G39" s="67">
        <f>G41+G46+G51+G56+G57</f>
        <v>9056.64144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17">
        <f>SUM(G42:G45)</f>
        <v>3645.3053999999997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3032.7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612.6054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4664.98604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3881.02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783.96604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746.35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7690.650000000001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229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G5*0.75</f>
        <v>2433.75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3472.15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1834.095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32892.272240000006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-2324.0222400000057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-6561.502240000005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K72"/>
  <sheetViews>
    <sheetView showRowColHeaders="0" workbookViewId="0" topLeftCell="A1">
      <selection activeCell="G13" sqref="G13"/>
    </sheetView>
  </sheetViews>
  <sheetFormatPr defaultColWidth="9.140625" defaultRowHeight="12.75"/>
  <cols>
    <col min="1" max="1" width="11.140625" style="0" customWidth="1"/>
    <col min="6" max="6" width="28.28125" style="1" customWidth="1"/>
    <col min="7" max="7" width="13.28125" style="1" customWidth="1"/>
    <col min="9" max="9" width="11.28125" style="0" customWidth="1"/>
  </cols>
  <sheetData>
    <row r="1" spans="1:9" ht="12.75">
      <c r="A1" s="1"/>
      <c r="B1" s="1"/>
      <c r="C1" s="2"/>
      <c r="D1" s="2"/>
      <c r="E1" s="2"/>
      <c r="F1" s="2"/>
      <c r="H1" s="2"/>
      <c r="I1" s="2"/>
    </row>
    <row r="2" spans="1:9" ht="12.75">
      <c r="A2" s="1"/>
      <c r="B2" s="1"/>
      <c r="C2" s="2" t="s">
        <v>0</v>
      </c>
      <c r="D2" s="2"/>
      <c r="E2" s="2"/>
      <c r="F2" s="2"/>
      <c r="H2" s="2"/>
      <c r="I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230</v>
      </c>
      <c r="C4" s="1"/>
      <c r="D4" s="1"/>
      <c r="E4" s="1"/>
    </row>
    <row r="5" spans="1:7" ht="12.75">
      <c r="A5" s="1"/>
      <c r="B5" s="2" t="s">
        <v>127</v>
      </c>
      <c r="C5" s="2"/>
      <c r="D5" s="2"/>
      <c r="E5" s="1"/>
      <c r="G5" s="3">
        <v>1972.59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-73086.55</v>
      </c>
    </row>
    <row r="9" spans="1:7" ht="12.75">
      <c r="A9" s="13"/>
      <c r="B9" s="4"/>
      <c r="C9" s="4"/>
      <c r="D9" s="4"/>
      <c r="E9" s="4"/>
      <c r="F9" s="4"/>
      <c r="G9" s="14"/>
    </row>
    <row r="10" spans="1:8" ht="12.75">
      <c r="A10" s="13" t="s">
        <v>9</v>
      </c>
      <c r="B10" s="4"/>
      <c r="C10" s="4"/>
      <c r="D10" s="4"/>
      <c r="E10" s="4"/>
      <c r="F10" s="4"/>
      <c r="G10" s="17">
        <v>21482.43</v>
      </c>
      <c r="H10" s="85"/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1907.26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22316.06</v>
      </c>
      <c r="H13" s="19">
        <f>G13/G10*100</f>
        <v>103.88052003427919</v>
      </c>
    </row>
    <row r="14" spans="1:7" ht="12.75">
      <c r="A14" s="13"/>
      <c r="B14" s="4"/>
      <c r="C14" s="4"/>
      <c r="D14" s="4"/>
      <c r="E14" s="4"/>
      <c r="F14" s="4"/>
      <c r="G14" s="17"/>
    </row>
    <row r="15" spans="1:7" ht="12.75">
      <c r="A15" s="13"/>
      <c r="B15" s="4"/>
      <c r="C15" s="4"/>
      <c r="D15" s="4"/>
      <c r="E15" s="4"/>
      <c r="F15" s="4"/>
      <c r="G15" s="23"/>
    </row>
    <row r="16" spans="1:11" ht="12.75">
      <c r="A16" s="13" t="s">
        <v>12</v>
      </c>
      <c r="B16" s="4"/>
      <c r="C16" s="4"/>
      <c r="D16" s="4"/>
      <c r="E16" s="4"/>
      <c r="F16" s="4"/>
      <c r="G16" s="23">
        <f>G10-G13</f>
        <v>-833.630000000001</v>
      </c>
      <c r="K16" s="86"/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24223.32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4663.4487176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896.8183176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G5*0.32</f>
        <v>631.2288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127.50821760000001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138.0813</v>
      </c>
    </row>
    <row r="28" spans="1:7" ht="12.75">
      <c r="A28" s="36" t="s">
        <v>22</v>
      </c>
      <c r="B28" s="6"/>
      <c r="C28" s="6"/>
      <c r="D28" s="6"/>
      <c r="E28" s="6"/>
      <c r="F28" s="6"/>
      <c r="G28" s="67">
        <f>SUM(G29:G38)</f>
        <v>3766.6304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2477.2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500.3944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177.5331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611.5029</v>
      </c>
    </row>
    <row r="39" spans="1:7" ht="12.75">
      <c r="A39" s="36" t="s">
        <v>33</v>
      </c>
      <c r="B39" s="45"/>
      <c r="C39" s="45"/>
      <c r="D39" s="45"/>
      <c r="E39" s="45"/>
      <c r="F39" s="6"/>
      <c r="G39" s="67">
        <f>G41+G46+G51+G56+G57</f>
        <v>6574.98534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17">
        <f>SUM(G42:G45)</f>
        <v>3690.741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3070.5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620.241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2262.54864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1882.32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380.22864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453.6957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>
        <v>168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4675.0383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229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G5*0.75</f>
        <v>1479.4424999999999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2110.6713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1453.3991999999998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20956.985357600002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3266.3346423999974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-69820.21535760001</v>
      </c>
      <c r="H69" s="22"/>
    </row>
    <row r="70" ht="12.75">
      <c r="A70" s="1" t="s">
        <v>62</v>
      </c>
    </row>
    <row r="72" ht="12" customHeight="1">
      <c r="A72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90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7" sqref="G5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87"/>
      <c r="C1" s="2"/>
      <c r="D1" s="2"/>
      <c r="E1" s="2"/>
      <c r="F1" s="2"/>
    </row>
    <row r="2" spans="1:6" ht="12.75">
      <c r="A2" s="1"/>
      <c r="B2" s="87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231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1915.4</v>
      </c>
    </row>
    <row r="6" spans="1:9" ht="12.75">
      <c r="A6" s="1"/>
      <c r="B6" s="2" t="s">
        <v>105</v>
      </c>
      <c r="C6" s="2"/>
      <c r="D6" s="2"/>
      <c r="E6" s="1"/>
      <c r="G6" s="3"/>
      <c r="H6" s="2" t="s">
        <v>4</v>
      </c>
      <c r="I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-53650.74</v>
      </c>
    </row>
    <row r="9" spans="1:7" ht="12.75">
      <c r="A9" s="13"/>
      <c r="B9" s="4"/>
      <c r="C9" s="4"/>
      <c r="D9" s="4"/>
      <c r="E9" s="4"/>
      <c r="F9" s="4"/>
      <c r="G9" s="14"/>
    </row>
    <row r="10" spans="1:8" ht="12.75">
      <c r="A10" s="13" t="s">
        <v>9</v>
      </c>
      <c r="B10" s="4"/>
      <c r="C10" s="4"/>
      <c r="D10" s="4"/>
      <c r="E10" s="4"/>
      <c r="F10" s="4"/>
      <c r="G10" s="17">
        <v>22003</v>
      </c>
      <c r="H10" s="85"/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18668.74</v>
      </c>
      <c r="H13" s="19">
        <f>G13/G10*100</f>
        <v>84.84633913557242</v>
      </c>
    </row>
    <row r="14" spans="1:7" ht="12.75">
      <c r="A14" s="13"/>
      <c r="B14" s="4"/>
      <c r="C14" s="4"/>
      <c r="D14" s="4"/>
      <c r="E14" s="4"/>
      <c r="F14" s="4"/>
      <c r="G14" s="17"/>
    </row>
    <row r="15" spans="1:10" ht="12.75">
      <c r="A15" s="13"/>
      <c r="B15" s="4"/>
      <c r="C15" s="4"/>
      <c r="D15" s="4"/>
      <c r="E15" s="4"/>
      <c r="F15" s="4"/>
      <c r="G15" s="23"/>
      <c r="J15" s="87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3334.2599999999984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18668.74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5002.877955999999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870.817456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G5*0.32</f>
        <v>612.928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123.811456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134.07800000000003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67">
        <f>SUM(G29:G38)</f>
        <v>4132.0605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2800.25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565.6505000000001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172.386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593.774</v>
      </c>
    </row>
    <row r="39" spans="1:7" ht="12.75">
      <c r="A39" s="36" t="s">
        <v>33</v>
      </c>
      <c r="B39" s="45"/>
      <c r="C39" s="45"/>
      <c r="D39" s="45"/>
      <c r="E39" s="45"/>
      <c r="F39" s="6"/>
      <c r="G39" s="67">
        <f>G41+G46+G51+G56+G57</f>
        <v>5262.86984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17">
        <f>SUM(G42:G45)</f>
        <v>2559.7792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2129.6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430.17920000000004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2262.54864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1882.32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380.22864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440.54200000000003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4539.4980000000005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232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G5*0.75</f>
        <v>1436.5500000000002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2049.478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1120.1244000000002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19411.398196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-742.6581959999967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-54393.398195999995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H75"/>
  <sheetViews>
    <sheetView showRowColHeaders="0" workbookViewId="0" topLeftCell="A1">
      <selection activeCell="G46" sqref="G46"/>
    </sheetView>
  </sheetViews>
  <sheetFormatPr defaultColWidth="12.57421875" defaultRowHeight="12.75"/>
  <cols>
    <col min="1" max="1" width="10.140625" style="0" customWidth="1"/>
    <col min="2" max="2" width="9.7109375" style="0" customWidth="1"/>
    <col min="3" max="3" width="9.8515625" style="0" customWidth="1"/>
    <col min="4" max="4" width="9.57421875" style="0" customWidth="1"/>
    <col min="5" max="5" width="9.28125" style="0" customWidth="1"/>
    <col min="6" max="6" width="26.00390625" style="0" customWidth="1"/>
    <col min="7" max="7" width="13.57421875" style="0" customWidth="1"/>
    <col min="8" max="8" width="9.7109375" style="0" customWidth="1"/>
    <col min="9" max="9" width="9.8515625" style="0" customWidth="1"/>
    <col min="10" max="10" width="9.7109375" style="0" customWidth="1"/>
    <col min="11" max="16384" width="11.57421875" style="0" customWidth="1"/>
  </cols>
  <sheetData>
    <row r="1" spans="1:7" ht="12.75">
      <c r="A1" s="70"/>
      <c r="B1" s="1"/>
      <c r="C1" s="2"/>
      <c r="D1" s="2"/>
      <c r="E1" s="2"/>
      <c r="F1" s="2"/>
      <c r="G1" s="1"/>
    </row>
    <row r="2" spans="1:7" ht="12.75">
      <c r="A2" s="1"/>
      <c r="B2" s="1"/>
      <c r="C2" s="2" t="s">
        <v>0</v>
      </c>
      <c r="D2" s="2"/>
      <c r="E2" s="2"/>
      <c r="F2" s="2"/>
      <c r="G2" s="1"/>
    </row>
    <row r="3" spans="1:7" ht="12.75">
      <c r="A3" s="1"/>
      <c r="B3" s="1"/>
      <c r="C3" s="2" t="s">
        <v>1</v>
      </c>
      <c r="D3" s="2"/>
      <c r="E3" s="2"/>
      <c r="F3" s="2"/>
      <c r="G3" s="1"/>
    </row>
    <row r="4" spans="1:7" ht="12.75">
      <c r="A4" s="1"/>
      <c r="B4" s="2" t="s">
        <v>233</v>
      </c>
      <c r="C4" s="1"/>
      <c r="D4" s="1"/>
      <c r="E4" s="1"/>
      <c r="F4" s="1"/>
      <c r="G4" s="1"/>
    </row>
    <row r="5" spans="1:7" ht="12.75">
      <c r="A5" s="1"/>
      <c r="B5" s="2" t="s">
        <v>104</v>
      </c>
      <c r="C5" s="2"/>
      <c r="D5" s="2"/>
      <c r="E5" s="1"/>
      <c r="F5" s="1"/>
      <c r="G5" s="3">
        <v>3456.4</v>
      </c>
    </row>
    <row r="6" spans="1:8" ht="12.75">
      <c r="A6" s="1"/>
      <c r="B6" s="2" t="s">
        <v>105</v>
      </c>
      <c r="C6" s="2"/>
      <c r="D6" s="2"/>
      <c r="E6" s="1"/>
      <c r="F6" s="1"/>
      <c r="G6" s="3"/>
      <c r="H6" s="2" t="s">
        <v>4</v>
      </c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-1166.8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38208.3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33896.08</v>
      </c>
      <c r="H13" s="19">
        <f>G13/G10*100</f>
        <v>88.71391818008128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4312.220000000001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33896.08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9464.646096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1536.8536960000001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234</v>
      </c>
      <c r="B24" s="11"/>
      <c r="C24" s="11"/>
      <c r="D24" s="11"/>
      <c r="E24" s="11"/>
      <c r="F24" s="11"/>
      <c r="G24" s="38">
        <f>G5*0.32</f>
        <v>1106.048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223.42169600000003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G5*0.06</f>
        <v>207.384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7927.7924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235</v>
      </c>
      <c r="B31" s="4"/>
      <c r="C31" s="4"/>
      <c r="D31" s="4"/>
      <c r="E31" s="4"/>
      <c r="F31" s="4"/>
      <c r="G31" s="14">
        <v>3896.2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787.0324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1862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311.076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1071.484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5851.8207999999995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5056.8488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4184.4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845.2488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>
        <v>27.2</v>
      </c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794.9720000000001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8191.668000000001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8" ht="12.75">
      <c r="A62" s="53" t="s">
        <v>54</v>
      </c>
      <c r="B62" s="29"/>
      <c r="C62" s="29"/>
      <c r="D62" s="26"/>
      <c r="E62" s="26"/>
      <c r="F62" s="27"/>
      <c r="G62" s="54">
        <f>G5*0.77</f>
        <v>2661.4280000000003</v>
      </c>
      <c r="H62" s="57"/>
    </row>
    <row r="63" spans="1:7" ht="12.75">
      <c r="A63" s="55" t="s">
        <v>55</v>
      </c>
      <c r="B63" s="56"/>
      <c r="C63" s="56"/>
      <c r="D63" s="56"/>
      <c r="E63" s="56"/>
      <c r="F63" s="56"/>
      <c r="G63" s="48">
        <f>G5*1.07</f>
        <v>3698.3480000000004</v>
      </c>
    </row>
    <row r="64" spans="1:7" ht="12.75">
      <c r="A64" s="53" t="s">
        <v>107</v>
      </c>
      <c r="B64" s="58"/>
      <c r="C64" s="29"/>
      <c r="D64" s="6"/>
      <c r="E64" s="6"/>
      <c r="F64" s="6"/>
      <c r="G64" s="48">
        <f>G5*0.64</f>
        <v>2212.096</v>
      </c>
    </row>
    <row r="65" spans="1:7" ht="12.75">
      <c r="A65" s="53" t="s">
        <v>111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2033.7648</v>
      </c>
    </row>
    <row r="67" spans="1:8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34113.771696</v>
      </c>
      <c r="H67" s="22"/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-217.69169600000168</v>
      </c>
      <c r="H68" s="22"/>
    </row>
    <row r="69" spans="1:7" ht="12.75">
      <c r="A69" s="25" t="s">
        <v>61</v>
      </c>
      <c r="B69" s="26"/>
      <c r="C69" s="26"/>
      <c r="D69" s="26"/>
      <c r="E69" s="26"/>
      <c r="F69" s="26"/>
      <c r="G69" s="54">
        <f>G8+G68</f>
        <v>-1384.4916960000016</v>
      </c>
    </row>
    <row r="70" spans="6:7" ht="12.75">
      <c r="F70" s="1"/>
      <c r="G70" s="1"/>
    </row>
    <row r="71" spans="6:7" ht="12.75">
      <c r="F71" s="1"/>
      <c r="G71" s="1"/>
    </row>
    <row r="72" spans="1:7" ht="12.75">
      <c r="A72" s="1" t="s">
        <v>62</v>
      </c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1:7" ht="12.75">
      <c r="A75" t="s">
        <v>63</v>
      </c>
      <c r="F75" s="1"/>
      <c r="G75" s="1"/>
    </row>
  </sheetData>
  <printOptions/>
  <pageMargins left="0.27569444444444446" right="0" top="0.2652777777777778" bottom="0.2652777777777778" header="0" footer="0"/>
  <pageSetup horizontalDpi="300" verticalDpi="300" orientation="portrait" paperSize="9" scale="8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dimension ref="A1:H75"/>
  <sheetViews>
    <sheetView showRowColHeaders="0" workbookViewId="0" topLeftCell="A1">
      <selection activeCell="J26" sqref="J26"/>
    </sheetView>
  </sheetViews>
  <sheetFormatPr defaultColWidth="12.57421875" defaultRowHeight="12.75"/>
  <cols>
    <col min="1" max="1" width="9.7109375" style="0" customWidth="1"/>
    <col min="2" max="2" width="9.8515625" style="0" customWidth="1"/>
    <col min="3" max="3" width="9.7109375" style="0" customWidth="1"/>
    <col min="4" max="4" width="9.57421875" style="0" customWidth="1"/>
    <col min="5" max="5" width="9.421875" style="0" customWidth="1"/>
    <col min="6" max="6" width="24.8515625" style="0" customWidth="1"/>
    <col min="7" max="7" width="13.28125" style="0" customWidth="1"/>
    <col min="8" max="8" width="9.8515625" style="0" customWidth="1"/>
    <col min="9" max="9" width="9.57421875" style="0" customWidth="1"/>
    <col min="10" max="10" width="9.8515625" style="0" customWidth="1"/>
    <col min="11" max="16384" width="11.57421875" style="0" customWidth="1"/>
  </cols>
  <sheetData>
    <row r="1" spans="1:7" ht="12.75">
      <c r="A1" s="70"/>
      <c r="B1" s="1"/>
      <c r="C1" s="2"/>
      <c r="D1" s="2"/>
      <c r="E1" s="2"/>
      <c r="F1" s="2"/>
      <c r="G1" s="1"/>
    </row>
    <row r="2" spans="1:7" ht="12.75">
      <c r="A2" s="1"/>
      <c r="B2" s="1"/>
      <c r="C2" s="2" t="s">
        <v>0</v>
      </c>
      <c r="D2" s="2"/>
      <c r="E2" s="2"/>
      <c r="F2" s="2"/>
      <c r="G2" s="1"/>
    </row>
    <row r="3" spans="1:7" ht="12.75">
      <c r="A3" s="1"/>
      <c r="B3" s="1"/>
      <c r="C3" s="2" t="s">
        <v>1</v>
      </c>
      <c r="D3" s="2"/>
      <c r="E3" s="2"/>
      <c r="F3" s="2"/>
      <c r="G3" s="1"/>
    </row>
    <row r="4" spans="1:7" ht="12.75">
      <c r="A4" s="1"/>
      <c r="B4" s="2" t="s">
        <v>236</v>
      </c>
      <c r="C4" s="1"/>
      <c r="D4" s="1"/>
      <c r="E4" s="1"/>
      <c r="F4" s="1"/>
      <c r="G4" s="1"/>
    </row>
    <row r="5" spans="1:7" ht="12.75">
      <c r="A5" s="1"/>
      <c r="B5" s="2" t="s">
        <v>104</v>
      </c>
      <c r="C5" s="2"/>
      <c r="D5" s="2"/>
      <c r="E5" s="1"/>
      <c r="F5" s="1"/>
      <c r="G5" s="3"/>
    </row>
    <row r="6" spans="1:8" ht="12.75">
      <c r="A6" s="1"/>
      <c r="B6" s="2" t="s">
        <v>105</v>
      </c>
      <c r="C6" s="2"/>
      <c r="D6" s="2"/>
      <c r="E6" s="1"/>
      <c r="F6" s="1"/>
      <c r="G6" s="3"/>
      <c r="H6" s="2" t="s">
        <v>4</v>
      </c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/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/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7" ht="12.75">
      <c r="A13" s="18" t="s">
        <v>11</v>
      </c>
      <c r="B13" s="11"/>
      <c r="C13" s="11"/>
      <c r="D13" s="11"/>
      <c r="E13" s="11"/>
      <c r="F13" s="4"/>
      <c r="G13" s="17"/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0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0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0</v>
      </c>
    </row>
    <row r="21" spans="1:7" ht="12.75">
      <c r="A21" s="34" t="s">
        <v>237</v>
      </c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0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234</v>
      </c>
      <c r="B24" s="11"/>
      <c r="C24" s="11"/>
      <c r="D24" s="11"/>
      <c r="E24" s="11"/>
      <c r="F24" s="11"/>
      <c r="G24" s="38">
        <f>G5*0.32</f>
        <v>0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G24*0.262</f>
        <v>0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G5*0.06</f>
        <v>0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0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235</v>
      </c>
      <c r="B31" s="4"/>
      <c r="C31" s="4"/>
      <c r="D31" s="4"/>
      <c r="E31" s="4"/>
      <c r="F31" s="4"/>
      <c r="G31" s="14"/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G31*0.262</f>
        <v>0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G5*0.08</f>
        <v>0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G5*0.28</f>
        <v>0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0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0</v>
      </c>
    </row>
    <row r="42" spans="1:7" ht="12.75">
      <c r="A42" s="13" t="s">
        <v>36</v>
      </c>
      <c r="B42" s="4"/>
      <c r="C42" s="4"/>
      <c r="D42" s="4"/>
      <c r="E42" s="4"/>
      <c r="F42" s="4"/>
      <c r="G42" s="23"/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G42*0.262</f>
        <v>0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G47*0.262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G5*0.21</f>
        <v>0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G5*1.63</f>
        <v>0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8" ht="12.75">
      <c r="A62" s="53" t="s">
        <v>54</v>
      </c>
      <c r="B62" s="29"/>
      <c r="C62" s="29"/>
      <c r="D62" s="26"/>
      <c r="E62" s="26"/>
      <c r="F62" s="27"/>
      <c r="G62" s="54">
        <f>G5*0.77</f>
        <v>0</v>
      </c>
      <c r="H62" s="57"/>
    </row>
    <row r="63" spans="1:7" ht="12.75">
      <c r="A63" s="55" t="s">
        <v>55</v>
      </c>
      <c r="B63" s="56"/>
      <c r="C63" s="56"/>
      <c r="D63" s="56"/>
      <c r="E63" s="56"/>
      <c r="F63" s="56"/>
      <c r="G63" s="48">
        <f>G5*0.96</f>
        <v>0</v>
      </c>
    </row>
    <row r="64" spans="1:7" ht="12.75">
      <c r="A64" s="53" t="s">
        <v>107</v>
      </c>
      <c r="B64" s="58"/>
      <c r="C64" s="29"/>
      <c r="D64" s="6"/>
      <c r="E64" s="6"/>
      <c r="F64" s="6"/>
      <c r="G64" s="48">
        <f>G5*0.6</f>
        <v>0</v>
      </c>
    </row>
    <row r="65" spans="1:7" ht="12.75">
      <c r="A65" s="53" t="s">
        <v>111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0</v>
      </c>
    </row>
    <row r="67" spans="1:8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0</v>
      </c>
      <c r="H67" s="22"/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0</v>
      </c>
      <c r="H68" s="22"/>
    </row>
    <row r="69" spans="1:7" ht="12.75">
      <c r="A69" s="25" t="s">
        <v>61</v>
      </c>
      <c r="B69" s="26"/>
      <c r="C69" s="26"/>
      <c r="D69" s="26"/>
      <c r="E69" s="26"/>
      <c r="F69" s="26"/>
      <c r="G69" s="54">
        <f>G8+G68</f>
        <v>0</v>
      </c>
    </row>
    <row r="70" spans="6:7" ht="12.75">
      <c r="F70" s="1"/>
      <c r="G70" s="1"/>
    </row>
    <row r="71" spans="6:7" ht="12.75">
      <c r="F71" s="1"/>
      <c r="G71" s="1"/>
    </row>
    <row r="72" spans="1:7" ht="12.75">
      <c r="A72" s="1" t="s">
        <v>62</v>
      </c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1:7" ht="12.75">
      <c r="A75" t="s">
        <v>63</v>
      </c>
      <c r="F75" s="1"/>
      <c r="G75" s="1"/>
    </row>
  </sheetData>
  <printOptions/>
  <pageMargins left="0.27569444444444446" right="0" top="0.2652777777777778" bottom="0.2652777777777778" header="0" footer="0"/>
  <pageSetup horizontalDpi="300" verticalDpi="300" orientation="portrait" paperSize="9" scale="8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0" sqref="G10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81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545.7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-53858.81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5325.64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7722.9</v>
      </c>
      <c r="H13" s="19">
        <f>G13/G10*100</f>
        <v>145.01355705605334</v>
      </c>
    </row>
    <row r="14" spans="1:8" ht="12.75">
      <c r="A14" s="13"/>
      <c r="B14" s="4"/>
      <c r="C14" s="4"/>
      <c r="D14" s="4"/>
      <c r="E14" s="4"/>
      <c r="F14" s="4"/>
      <c r="G14" s="21"/>
      <c r="H14" s="19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-2397.2599999999993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7722.9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1311.105386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228.41910600000003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158.25300000000001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31.967106000000005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38.199000000000005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1082.68628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719.14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145.26628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49.113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169.167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1103.43416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977.92316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813.58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164.34316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125.51100000000001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1293.3090000000002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G5*0.76</f>
        <v>414.732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583.8990000000001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463.37399999999997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5169.853546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2553.0464539999994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-51305.763546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H75"/>
  <sheetViews>
    <sheetView showRowColHeaders="0" workbookViewId="0" topLeftCell="A1">
      <selection activeCell="J75" sqref="J75"/>
    </sheetView>
  </sheetViews>
  <sheetFormatPr defaultColWidth="12.57421875" defaultRowHeight="12.75"/>
  <cols>
    <col min="1" max="4" width="9.7109375" style="0" customWidth="1"/>
    <col min="5" max="5" width="9.8515625" style="0" customWidth="1"/>
    <col min="6" max="6" width="24.8515625" style="0" customWidth="1"/>
    <col min="7" max="7" width="12.7109375" style="0" customWidth="1"/>
    <col min="8" max="8" width="9.140625" style="0" customWidth="1"/>
    <col min="9" max="9" width="8.57421875" style="0" customWidth="1"/>
    <col min="10" max="10" width="9.421875" style="0" customWidth="1"/>
    <col min="11" max="16384" width="11.57421875" style="0" customWidth="1"/>
  </cols>
  <sheetData>
    <row r="1" spans="1:7" ht="12.75">
      <c r="A1" s="70"/>
      <c r="B1" s="1"/>
      <c r="C1" s="2"/>
      <c r="D1" s="2"/>
      <c r="E1" s="2"/>
      <c r="F1" s="2"/>
      <c r="G1" s="1"/>
    </row>
    <row r="2" spans="1:7" ht="12.75">
      <c r="A2" s="1"/>
      <c r="B2" s="1"/>
      <c r="C2" s="2" t="s">
        <v>0</v>
      </c>
      <c r="D2" s="2"/>
      <c r="E2" s="2"/>
      <c r="F2" s="2"/>
      <c r="G2" s="1"/>
    </row>
    <row r="3" spans="1:7" ht="12.75">
      <c r="A3" s="1"/>
      <c r="B3" s="1"/>
      <c r="C3" s="2" t="s">
        <v>1</v>
      </c>
      <c r="D3" s="2"/>
      <c r="E3" s="2"/>
      <c r="F3" s="2"/>
      <c r="G3" s="1"/>
    </row>
    <row r="4" spans="1:7" ht="12.75">
      <c r="A4" s="1"/>
      <c r="B4" s="2" t="s">
        <v>236</v>
      </c>
      <c r="C4" s="1"/>
      <c r="D4" s="1"/>
      <c r="E4" s="1"/>
      <c r="F4" s="1"/>
      <c r="G4" s="1"/>
    </row>
    <row r="5" spans="1:7" ht="12.75">
      <c r="A5" s="1"/>
      <c r="B5" s="2" t="s">
        <v>104</v>
      </c>
      <c r="C5" s="2"/>
      <c r="D5" s="2"/>
      <c r="E5" s="1"/>
      <c r="F5" s="1"/>
      <c r="G5" s="3"/>
    </row>
    <row r="6" spans="1:8" ht="12.75">
      <c r="A6" s="1"/>
      <c r="B6" s="2" t="s">
        <v>105</v>
      </c>
      <c r="C6" s="2"/>
      <c r="D6" s="2"/>
      <c r="E6" s="1"/>
      <c r="F6" s="1"/>
      <c r="G6" s="3"/>
      <c r="H6" s="2" t="s">
        <v>4</v>
      </c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/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/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7" ht="12.75">
      <c r="A13" s="18" t="s">
        <v>11</v>
      </c>
      <c r="B13" s="11"/>
      <c r="C13" s="11"/>
      <c r="D13" s="11"/>
      <c r="E13" s="11"/>
      <c r="F13" s="4"/>
      <c r="G13" s="17"/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0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0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0</v>
      </c>
    </row>
    <row r="21" spans="1:7" ht="12.75">
      <c r="A21" s="34" t="s">
        <v>237</v>
      </c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0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234</v>
      </c>
      <c r="B24" s="11"/>
      <c r="C24" s="11"/>
      <c r="D24" s="11"/>
      <c r="E24" s="11"/>
      <c r="F24" s="11"/>
      <c r="G24" s="38">
        <f>G5*0.32</f>
        <v>0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G24*0.262</f>
        <v>0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G5*0.06</f>
        <v>0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0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235</v>
      </c>
      <c r="B31" s="4"/>
      <c r="C31" s="4"/>
      <c r="D31" s="4"/>
      <c r="E31" s="4"/>
      <c r="F31" s="4"/>
      <c r="G31" s="14"/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G31*0.262</f>
        <v>0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G5*0.08</f>
        <v>0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G5*0.28</f>
        <v>0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0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0</v>
      </c>
    </row>
    <row r="42" spans="1:7" ht="12.75">
      <c r="A42" s="13" t="s">
        <v>36</v>
      </c>
      <c r="B42" s="4"/>
      <c r="C42" s="4"/>
      <c r="D42" s="4"/>
      <c r="E42" s="4"/>
      <c r="F42" s="4"/>
      <c r="G42" s="23"/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G42*0.262</f>
        <v>0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G47*0.262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G5*0.21</f>
        <v>0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G5*1.63</f>
        <v>0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8" ht="12.75">
      <c r="A62" s="53" t="s">
        <v>54</v>
      </c>
      <c r="B62" s="29"/>
      <c r="C62" s="29"/>
      <c r="D62" s="26"/>
      <c r="E62" s="26"/>
      <c r="F62" s="27"/>
      <c r="G62" s="54">
        <f>G5*0.77</f>
        <v>0</v>
      </c>
      <c r="H62" s="57"/>
    </row>
    <row r="63" spans="1:7" ht="12.75">
      <c r="A63" s="55" t="s">
        <v>55</v>
      </c>
      <c r="B63" s="56"/>
      <c r="C63" s="56"/>
      <c r="D63" s="56"/>
      <c r="E63" s="56"/>
      <c r="F63" s="56"/>
      <c r="G63" s="48">
        <f>G5*0.96</f>
        <v>0</v>
      </c>
    </row>
    <row r="64" spans="1:7" ht="12.75">
      <c r="A64" s="53" t="s">
        <v>107</v>
      </c>
      <c r="B64" s="58"/>
      <c r="C64" s="29"/>
      <c r="D64" s="6"/>
      <c r="E64" s="6"/>
      <c r="F64" s="6"/>
      <c r="G64" s="48">
        <f>G5*0.6</f>
        <v>0</v>
      </c>
    </row>
    <row r="65" spans="1:7" ht="12.75">
      <c r="A65" s="53" t="s">
        <v>111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0</v>
      </c>
    </row>
    <row r="67" spans="1:8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0</v>
      </c>
      <c r="H67" s="22"/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0</v>
      </c>
      <c r="H68" s="22"/>
    </row>
    <row r="69" spans="1:7" ht="12.75">
      <c r="A69" s="25" t="s">
        <v>61</v>
      </c>
      <c r="B69" s="26"/>
      <c r="C69" s="26"/>
      <c r="D69" s="26"/>
      <c r="E69" s="26"/>
      <c r="F69" s="26"/>
      <c r="G69" s="54">
        <f>G8+G68</f>
        <v>0</v>
      </c>
    </row>
    <row r="70" spans="6:7" ht="12.75">
      <c r="F70" s="1"/>
      <c r="G70" s="1"/>
    </row>
    <row r="71" spans="6:7" ht="12.75">
      <c r="F71" s="1"/>
      <c r="G71" s="1"/>
    </row>
    <row r="72" spans="1:7" ht="12.75">
      <c r="A72" s="1" t="s">
        <v>62</v>
      </c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1:7" ht="12.75">
      <c r="A75" t="s">
        <v>63</v>
      </c>
      <c r="F75" s="1"/>
      <c r="G75" s="1"/>
    </row>
  </sheetData>
  <printOptions/>
  <pageMargins left="0.27569444444444446" right="0" top="0.2652777777777778" bottom="0.2652777777777778" header="0" footer="0"/>
  <pageSetup horizontalDpi="300" verticalDpi="300" orientation="portrait" paperSize="9" scale="8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dimension ref="A1:H75"/>
  <sheetViews>
    <sheetView showRowColHeaders="0" workbookViewId="0" topLeftCell="A1">
      <selection activeCell="I77" sqref="I77"/>
    </sheetView>
  </sheetViews>
  <sheetFormatPr defaultColWidth="12.57421875" defaultRowHeight="12.75"/>
  <cols>
    <col min="1" max="1" width="9.421875" style="0" customWidth="1"/>
    <col min="2" max="2" width="9.140625" style="0" customWidth="1"/>
    <col min="3" max="3" width="9.57421875" style="0" customWidth="1"/>
    <col min="4" max="5" width="9.421875" style="0" customWidth="1"/>
    <col min="6" max="6" width="25.421875" style="0" customWidth="1"/>
    <col min="7" max="7" width="13.28125" style="0" customWidth="1"/>
    <col min="8" max="8" width="9.7109375" style="0" customWidth="1"/>
    <col min="9" max="9" width="9.8515625" style="0" customWidth="1"/>
    <col min="10" max="10" width="9.57421875" style="0" customWidth="1"/>
    <col min="11" max="16384" width="11.57421875" style="0" customWidth="1"/>
  </cols>
  <sheetData>
    <row r="1" spans="1:7" ht="12.75">
      <c r="A1" s="70"/>
      <c r="B1" s="1"/>
      <c r="C1" s="2"/>
      <c r="D1" s="2"/>
      <c r="E1" s="2"/>
      <c r="F1" s="2"/>
      <c r="G1" s="1"/>
    </row>
    <row r="2" spans="1:7" ht="12.75">
      <c r="A2" s="1"/>
      <c r="B2" s="1"/>
      <c r="C2" s="2" t="s">
        <v>0</v>
      </c>
      <c r="D2" s="2"/>
      <c r="E2" s="2"/>
      <c r="F2" s="2"/>
      <c r="G2" s="1"/>
    </row>
    <row r="3" spans="1:7" ht="12.75">
      <c r="A3" s="1"/>
      <c r="B3" s="1"/>
      <c r="C3" s="2" t="s">
        <v>1</v>
      </c>
      <c r="D3" s="2"/>
      <c r="E3" s="2"/>
      <c r="F3" s="2"/>
      <c r="G3" s="1"/>
    </row>
    <row r="4" spans="1:7" ht="12.75">
      <c r="A4" s="1"/>
      <c r="B4" s="2" t="s">
        <v>236</v>
      </c>
      <c r="C4" s="1"/>
      <c r="D4" s="1"/>
      <c r="E4" s="1"/>
      <c r="F4" s="1"/>
      <c r="G4" s="1"/>
    </row>
    <row r="5" spans="1:7" ht="12.75">
      <c r="A5" s="1"/>
      <c r="B5" s="2" t="s">
        <v>104</v>
      </c>
      <c r="C5" s="2"/>
      <c r="D5" s="2"/>
      <c r="E5" s="1"/>
      <c r="F5" s="1"/>
      <c r="G5" s="3"/>
    </row>
    <row r="6" spans="1:8" ht="12.75">
      <c r="A6" s="1"/>
      <c r="B6" s="2" t="s">
        <v>105</v>
      </c>
      <c r="C6" s="2"/>
      <c r="D6" s="2"/>
      <c r="E6" s="1"/>
      <c r="F6" s="1"/>
      <c r="G6" s="3"/>
      <c r="H6" s="2" t="s">
        <v>4</v>
      </c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/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/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7" ht="12.75">
      <c r="A13" s="18" t="s">
        <v>11</v>
      </c>
      <c r="B13" s="11"/>
      <c r="C13" s="11"/>
      <c r="D13" s="11"/>
      <c r="E13" s="11"/>
      <c r="F13" s="4"/>
      <c r="G13" s="17"/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0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0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0</v>
      </c>
    </row>
    <row r="21" spans="1:7" ht="12.75">
      <c r="A21" s="34" t="s">
        <v>237</v>
      </c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0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234</v>
      </c>
      <c r="B24" s="11"/>
      <c r="C24" s="11"/>
      <c r="D24" s="11"/>
      <c r="E24" s="11"/>
      <c r="F24" s="11"/>
      <c r="G24" s="38">
        <f>G5*0.32</f>
        <v>0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G24*0.262</f>
        <v>0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G5*0.06</f>
        <v>0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0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235</v>
      </c>
      <c r="B31" s="4"/>
      <c r="C31" s="4"/>
      <c r="D31" s="4"/>
      <c r="E31" s="4"/>
      <c r="F31" s="4"/>
      <c r="G31" s="14"/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G31*0.262</f>
        <v>0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G5*0.08</f>
        <v>0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G5*0.28</f>
        <v>0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0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0</v>
      </c>
    </row>
    <row r="42" spans="1:7" ht="12.75">
      <c r="A42" s="13" t="s">
        <v>36</v>
      </c>
      <c r="B42" s="4"/>
      <c r="C42" s="4"/>
      <c r="D42" s="4"/>
      <c r="E42" s="4"/>
      <c r="F42" s="4"/>
      <c r="G42" s="23"/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G42*0.262</f>
        <v>0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G47*0.262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G5*0.21</f>
        <v>0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G5*1.63</f>
        <v>0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8" ht="12.75">
      <c r="A62" s="53" t="s">
        <v>54</v>
      </c>
      <c r="B62" s="29"/>
      <c r="C62" s="29"/>
      <c r="D62" s="26"/>
      <c r="E62" s="26"/>
      <c r="F62" s="27"/>
      <c r="G62" s="54">
        <f>G5*0.77</f>
        <v>0</v>
      </c>
      <c r="H62" s="57"/>
    </row>
    <row r="63" spans="1:7" ht="12.75">
      <c r="A63" s="55" t="s">
        <v>55</v>
      </c>
      <c r="B63" s="56"/>
      <c r="C63" s="56"/>
      <c r="D63" s="56"/>
      <c r="E63" s="56"/>
      <c r="F63" s="56"/>
      <c r="G63" s="48">
        <f>G5*0.96</f>
        <v>0</v>
      </c>
    </row>
    <row r="64" spans="1:7" ht="12.75">
      <c r="A64" s="53" t="s">
        <v>107</v>
      </c>
      <c r="B64" s="58"/>
      <c r="C64" s="29"/>
      <c r="D64" s="6"/>
      <c r="E64" s="6"/>
      <c r="F64" s="6"/>
      <c r="G64" s="48">
        <f>G5*0.6</f>
        <v>0</v>
      </c>
    </row>
    <row r="65" spans="1:7" ht="12.75">
      <c r="A65" s="53" t="s">
        <v>111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0</v>
      </c>
    </row>
    <row r="67" spans="1:8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0</v>
      </c>
      <c r="H67" s="22"/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0</v>
      </c>
      <c r="H68" s="22"/>
    </row>
    <row r="69" spans="1:7" ht="12.75">
      <c r="A69" s="25" t="s">
        <v>61</v>
      </c>
      <c r="B69" s="26"/>
      <c r="C69" s="26"/>
      <c r="D69" s="26"/>
      <c r="E69" s="26"/>
      <c r="F69" s="26"/>
      <c r="G69" s="54">
        <f>G8+G68</f>
        <v>0</v>
      </c>
    </row>
    <row r="70" spans="6:7" ht="12.75">
      <c r="F70" s="1"/>
      <c r="G70" s="1"/>
    </row>
    <row r="71" spans="6:7" ht="12.75">
      <c r="F71" s="1"/>
      <c r="G71" s="1"/>
    </row>
    <row r="72" spans="1:7" ht="12.75">
      <c r="A72" s="1" t="s">
        <v>62</v>
      </c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1:7" ht="12.75">
      <c r="A75" t="s">
        <v>63</v>
      </c>
      <c r="F75" s="1"/>
      <c r="G75" s="1"/>
    </row>
  </sheetData>
  <printOptions/>
  <pageMargins left="0.27569444444444446" right="0" top="0.2652777777777778" bottom="0.2652777777777778" header="0" footer="0"/>
  <pageSetup horizontalDpi="300" verticalDpi="300" orientation="portrait" paperSize="9" scale="8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dimension ref="A1:H75"/>
  <sheetViews>
    <sheetView showRowColHeaders="0" workbookViewId="0" topLeftCell="A1">
      <selection activeCell="I75" sqref="I75"/>
    </sheetView>
  </sheetViews>
  <sheetFormatPr defaultColWidth="12.57421875" defaultRowHeight="12.75"/>
  <cols>
    <col min="1" max="1" width="9.28125" style="0" customWidth="1"/>
    <col min="2" max="2" width="9.57421875" style="0" customWidth="1"/>
    <col min="3" max="3" width="9.7109375" style="0" customWidth="1"/>
    <col min="4" max="4" width="9.28125" style="0" customWidth="1"/>
    <col min="5" max="5" width="9.8515625" style="0" customWidth="1"/>
    <col min="6" max="6" width="25.421875" style="0" customWidth="1"/>
    <col min="7" max="7" width="10.00390625" style="0" customWidth="1"/>
    <col min="8" max="8" width="9.421875" style="0" customWidth="1"/>
    <col min="9" max="9" width="9.57421875" style="0" customWidth="1"/>
    <col min="10" max="16384" width="11.57421875" style="0" customWidth="1"/>
  </cols>
  <sheetData>
    <row r="1" spans="1:7" ht="12.75">
      <c r="A1" s="70"/>
      <c r="B1" s="1"/>
      <c r="C1" s="2"/>
      <c r="D1" s="2"/>
      <c r="E1" s="2"/>
      <c r="F1" s="2"/>
      <c r="G1" s="1"/>
    </row>
    <row r="2" spans="1:7" ht="12.75">
      <c r="A2" s="1"/>
      <c r="B2" s="1"/>
      <c r="C2" s="2" t="s">
        <v>0</v>
      </c>
      <c r="D2" s="2"/>
      <c r="E2" s="2"/>
      <c r="F2" s="2"/>
      <c r="G2" s="1"/>
    </row>
    <row r="3" spans="1:7" ht="12.75">
      <c r="A3" s="1"/>
      <c r="B3" s="1"/>
      <c r="C3" s="2" t="s">
        <v>1</v>
      </c>
      <c r="D3" s="2"/>
      <c r="E3" s="2"/>
      <c r="F3" s="2"/>
      <c r="G3" s="1"/>
    </row>
    <row r="4" spans="1:7" ht="12.75">
      <c r="A4" s="1"/>
      <c r="B4" s="2" t="s">
        <v>236</v>
      </c>
      <c r="C4" s="1"/>
      <c r="D4" s="1"/>
      <c r="E4" s="1"/>
      <c r="F4" s="1"/>
      <c r="G4" s="1"/>
    </row>
    <row r="5" spans="1:7" ht="12.75">
      <c r="A5" s="1"/>
      <c r="B5" s="2" t="s">
        <v>104</v>
      </c>
      <c r="C5" s="2"/>
      <c r="D5" s="2"/>
      <c r="E5" s="1"/>
      <c r="F5" s="1"/>
      <c r="G5" s="3"/>
    </row>
    <row r="6" spans="1:8" ht="12.75">
      <c r="A6" s="1"/>
      <c r="B6" s="2" t="s">
        <v>105</v>
      </c>
      <c r="C6" s="2"/>
      <c r="D6" s="2"/>
      <c r="E6" s="1"/>
      <c r="F6" s="1"/>
      <c r="G6" s="3"/>
      <c r="H6" s="2" t="s">
        <v>4</v>
      </c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/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/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7" ht="12.75">
      <c r="A13" s="18" t="s">
        <v>11</v>
      </c>
      <c r="B13" s="11"/>
      <c r="C13" s="11"/>
      <c r="D13" s="11"/>
      <c r="E13" s="11"/>
      <c r="F13" s="4"/>
      <c r="G13" s="17"/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0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0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0</v>
      </c>
    </row>
    <row r="21" spans="1:7" ht="12.75">
      <c r="A21" s="34" t="s">
        <v>237</v>
      </c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0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234</v>
      </c>
      <c r="B24" s="11"/>
      <c r="C24" s="11"/>
      <c r="D24" s="11"/>
      <c r="E24" s="11"/>
      <c r="F24" s="11"/>
      <c r="G24" s="38">
        <f>G5*0.32</f>
        <v>0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G24*0.262</f>
        <v>0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G5*0.06</f>
        <v>0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0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235</v>
      </c>
      <c r="B31" s="4"/>
      <c r="C31" s="4"/>
      <c r="D31" s="4"/>
      <c r="E31" s="4"/>
      <c r="F31" s="4"/>
      <c r="G31" s="14"/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G31*0.262</f>
        <v>0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G5*0.08</f>
        <v>0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G5*0.28</f>
        <v>0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0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0</v>
      </c>
    </row>
    <row r="42" spans="1:7" ht="12.75">
      <c r="A42" s="13" t="s">
        <v>36</v>
      </c>
      <c r="B42" s="4"/>
      <c r="C42" s="4"/>
      <c r="D42" s="4"/>
      <c r="E42" s="4"/>
      <c r="F42" s="4"/>
      <c r="G42" s="23"/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G42*0.262</f>
        <v>0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G47*0.262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G5*0.21</f>
        <v>0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G5*1.63</f>
        <v>0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8" ht="12.75">
      <c r="A62" s="53" t="s">
        <v>54</v>
      </c>
      <c r="B62" s="29"/>
      <c r="C62" s="29"/>
      <c r="D62" s="26"/>
      <c r="E62" s="26"/>
      <c r="F62" s="27"/>
      <c r="G62" s="54">
        <f>G5*0.77</f>
        <v>0</v>
      </c>
      <c r="H62" s="57"/>
    </row>
    <row r="63" spans="1:7" ht="12.75">
      <c r="A63" s="55" t="s">
        <v>55</v>
      </c>
      <c r="B63" s="56"/>
      <c r="C63" s="56"/>
      <c r="D63" s="56"/>
      <c r="E63" s="56"/>
      <c r="F63" s="56"/>
      <c r="G63" s="48">
        <f>G5*0.96</f>
        <v>0</v>
      </c>
    </row>
    <row r="64" spans="1:7" ht="12.75">
      <c r="A64" s="53" t="s">
        <v>107</v>
      </c>
      <c r="B64" s="58"/>
      <c r="C64" s="29"/>
      <c r="D64" s="6"/>
      <c r="E64" s="6"/>
      <c r="F64" s="6"/>
      <c r="G64" s="48">
        <f>G5*0.6</f>
        <v>0</v>
      </c>
    </row>
    <row r="65" spans="1:7" ht="12.75">
      <c r="A65" s="53" t="s">
        <v>111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0</v>
      </c>
    </row>
    <row r="67" spans="1:8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0</v>
      </c>
      <c r="H67" s="22"/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0</v>
      </c>
      <c r="H68" s="22"/>
    </row>
    <row r="69" spans="1:7" ht="12.75">
      <c r="A69" s="25" t="s">
        <v>61</v>
      </c>
      <c r="B69" s="26"/>
      <c r="C69" s="26"/>
      <c r="D69" s="26"/>
      <c r="E69" s="26"/>
      <c r="F69" s="26"/>
      <c r="G69" s="54">
        <f>G8+G68</f>
        <v>0</v>
      </c>
    </row>
    <row r="70" spans="6:7" ht="12.75">
      <c r="F70" s="1"/>
      <c r="G70" s="1"/>
    </row>
    <row r="71" spans="6:7" ht="12.75">
      <c r="F71" s="1"/>
      <c r="G71" s="1"/>
    </row>
    <row r="72" spans="1:7" ht="12.75">
      <c r="A72" s="1" t="s">
        <v>62</v>
      </c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1:7" ht="12.75">
      <c r="A75" t="s">
        <v>63</v>
      </c>
      <c r="F75" s="1"/>
      <c r="G75" s="1"/>
    </row>
  </sheetData>
  <printOptions/>
  <pageMargins left="0.27569444444444446" right="0" top="0.2652777777777778" bottom="0.2652777777777778" header="0" footer="0"/>
  <pageSetup horizontalDpi="300" verticalDpi="300" orientation="portrait" paperSize="9" scale="8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3.xml><?xml version="1.0" encoding="utf-8"?>
<worksheet xmlns="http://schemas.openxmlformats.org/spreadsheetml/2006/main" xmlns:r="http://schemas.openxmlformats.org/officeDocument/2006/relationships">
  <dimension ref="A1:H75"/>
  <sheetViews>
    <sheetView showRowColHeaders="0" workbookViewId="0" topLeftCell="A1">
      <selection activeCell="J75" sqref="J75"/>
    </sheetView>
  </sheetViews>
  <sheetFormatPr defaultColWidth="12.57421875" defaultRowHeight="12.75"/>
  <cols>
    <col min="1" max="1" width="9.8515625" style="0" customWidth="1"/>
    <col min="2" max="2" width="9.421875" style="0" customWidth="1"/>
    <col min="3" max="3" width="9.28125" style="0" customWidth="1"/>
    <col min="4" max="4" width="9.57421875" style="0" customWidth="1"/>
    <col min="5" max="5" width="9.7109375" style="0" customWidth="1"/>
    <col min="6" max="6" width="25.00390625" style="0" customWidth="1"/>
    <col min="7" max="7" width="12.57421875" style="0" customWidth="1"/>
    <col min="8" max="8" width="9.421875" style="0" customWidth="1"/>
    <col min="9" max="9" width="9.7109375" style="0" customWidth="1"/>
    <col min="10" max="10" width="9.57421875" style="0" customWidth="1"/>
    <col min="11" max="16384" width="11.57421875" style="0" customWidth="1"/>
  </cols>
  <sheetData>
    <row r="1" spans="1:7" ht="12.75">
      <c r="A1" s="70"/>
      <c r="B1" s="1"/>
      <c r="C1" s="2"/>
      <c r="D1" s="2"/>
      <c r="E1" s="2"/>
      <c r="F1" s="2"/>
      <c r="G1" s="1"/>
    </row>
    <row r="2" spans="1:7" ht="12.75">
      <c r="A2" s="1"/>
      <c r="B2" s="1"/>
      <c r="C2" s="2" t="s">
        <v>0</v>
      </c>
      <c r="D2" s="2"/>
      <c r="E2" s="2"/>
      <c r="F2" s="2"/>
      <c r="G2" s="1"/>
    </row>
    <row r="3" spans="1:7" ht="12.75">
      <c r="A3" s="1"/>
      <c r="B3" s="1"/>
      <c r="C3" s="2" t="s">
        <v>1</v>
      </c>
      <c r="D3" s="2"/>
      <c r="E3" s="2"/>
      <c r="F3" s="2"/>
      <c r="G3" s="1"/>
    </row>
    <row r="4" spans="1:7" ht="12.75">
      <c r="A4" s="1"/>
      <c r="B4" s="2" t="s">
        <v>236</v>
      </c>
      <c r="C4" s="1"/>
      <c r="D4" s="1"/>
      <c r="E4" s="1"/>
      <c r="F4" s="1"/>
      <c r="G4" s="1"/>
    </row>
    <row r="5" spans="1:7" ht="12.75">
      <c r="A5" s="1"/>
      <c r="B5" s="2" t="s">
        <v>104</v>
      </c>
      <c r="C5" s="2"/>
      <c r="D5" s="2"/>
      <c r="E5" s="1"/>
      <c r="F5" s="1"/>
      <c r="G5" s="3"/>
    </row>
    <row r="6" spans="1:8" ht="12.75">
      <c r="A6" s="1"/>
      <c r="B6" s="2" t="s">
        <v>105</v>
      </c>
      <c r="C6" s="2"/>
      <c r="D6" s="2"/>
      <c r="E6" s="1"/>
      <c r="F6" s="1"/>
      <c r="G6" s="3"/>
      <c r="H6" s="2" t="s">
        <v>4</v>
      </c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/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/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7" ht="12.75">
      <c r="A13" s="18" t="s">
        <v>11</v>
      </c>
      <c r="B13" s="11"/>
      <c r="C13" s="11"/>
      <c r="D13" s="11"/>
      <c r="E13" s="11"/>
      <c r="F13" s="4"/>
      <c r="G13" s="17"/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0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0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0</v>
      </c>
    </row>
    <row r="21" spans="1:7" ht="12.75">
      <c r="A21" s="34" t="s">
        <v>237</v>
      </c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0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234</v>
      </c>
      <c r="B24" s="11"/>
      <c r="C24" s="11"/>
      <c r="D24" s="11"/>
      <c r="E24" s="11"/>
      <c r="F24" s="11"/>
      <c r="G24" s="38">
        <f>G5*0.32</f>
        <v>0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G24*0.262</f>
        <v>0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G5*0.06</f>
        <v>0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0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235</v>
      </c>
      <c r="B31" s="4"/>
      <c r="C31" s="4"/>
      <c r="D31" s="4"/>
      <c r="E31" s="4"/>
      <c r="F31" s="4"/>
      <c r="G31" s="14"/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G31*0.262</f>
        <v>0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G5*0.08</f>
        <v>0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G5*0.28</f>
        <v>0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0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0</v>
      </c>
    </row>
    <row r="42" spans="1:7" ht="12.75">
      <c r="A42" s="13" t="s">
        <v>36</v>
      </c>
      <c r="B42" s="4"/>
      <c r="C42" s="4"/>
      <c r="D42" s="4"/>
      <c r="E42" s="4"/>
      <c r="F42" s="4"/>
      <c r="G42" s="23"/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G42*0.262</f>
        <v>0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G47*0.262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G5*0.21</f>
        <v>0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G5*1.63</f>
        <v>0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8" ht="12.75">
      <c r="A62" s="53" t="s">
        <v>54</v>
      </c>
      <c r="B62" s="29"/>
      <c r="C62" s="29"/>
      <c r="D62" s="26"/>
      <c r="E62" s="26"/>
      <c r="F62" s="27"/>
      <c r="G62" s="54">
        <f>G5*0.77</f>
        <v>0</v>
      </c>
      <c r="H62" s="57"/>
    </row>
    <row r="63" spans="1:7" ht="12.75">
      <c r="A63" s="55" t="s">
        <v>55</v>
      </c>
      <c r="B63" s="56"/>
      <c r="C63" s="56"/>
      <c r="D63" s="56"/>
      <c r="E63" s="56"/>
      <c r="F63" s="56"/>
      <c r="G63" s="48">
        <f>G5*0.96</f>
        <v>0</v>
      </c>
    </row>
    <row r="64" spans="1:7" ht="12.75">
      <c r="A64" s="53" t="s">
        <v>107</v>
      </c>
      <c r="B64" s="58"/>
      <c r="C64" s="29"/>
      <c r="D64" s="6"/>
      <c r="E64" s="6"/>
      <c r="F64" s="6"/>
      <c r="G64" s="48">
        <f>G5*0.6</f>
        <v>0</v>
      </c>
    </row>
    <row r="65" spans="1:7" ht="12.75">
      <c r="A65" s="53" t="s">
        <v>111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0</v>
      </c>
    </row>
    <row r="67" spans="1:8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0</v>
      </c>
      <c r="H67" s="22"/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0</v>
      </c>
      <c r="H68" s="22"/>
    </row>
    <row r="69" spans="1:7" ht="12.75">
      <c r="A69" s="25" t="s">
        <v>61</v>
      </c>
      <c r="B69" s="26"/>
      <c r="C69" s="26"/>
      <c r="D69" s="26"/>
      <c r="E69" s="26"/>
      <c r="F69" s="26"/>
      <c r="G69" s="54">
        <f>G8+G68</f>
        <v>0</v>
      </c>
    </row>
    <row r="70" spans="6:7" ht="12.75">
      <c r="F70" s="1"/>
      <c r="G70" s="1"/>
    </row>
    <row r="71" spans="6:7" ht="12.75">
      <c r="F71" s="1"/>
      <c r="G71" s="1"/>
    </row>
    <row r="72" spans="1:7" ht="12.75">
      <c r="A72" s="1" t="s">
        <v>62</v>
      </c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1:7" ht="12.75">
      <c r="A75" t="s">
        <v>63</v>
      </c>
      <c r="F75" s="1"/>
      <c r="G75" s="1"/>
    </row>
  </sheetData>
  <printOptions/>
  <pageMargins left="0.27569444444444446" right="0" top="0.2652777777777778" bottom="0.2652777777777778" header="0" footer="0"/>
  <pageSetup horizontalDpi="300" verticalDpi="300" orientation="portrait" paperSize="9" scale="8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4.xml><?xml version="1.0" encoding="utf-8"?>
<worksheet xmlns="http://schemas.openxmlformats.org/spreadsheetml/2006/main" xmlns:r="http://schemas.openxmlformats.org/officeDocument/2006/relationships">
  <dimension ref="A1:H75"/>
  <sheetViews>
    <sheetView showRowColHeaders="0" workbookViewId="0" topLeftCell="A54">
      <selection activeCell="I75" sqref="I75"/>
    </sheetView>
  </sheetViews>
  <sheetFormatPr defaultColWidth="12.57421875" defaultRowHeight="12.75"/>
  <cols>
    <col min="1" max="2" width="10.00390625" style="0" customWidth="1"/>
    <col min="3" max="3" width="9.7109375" style="0" customWidth="1"/>
    <col min="4" max="4" width="9.57421875" style="0" customWidth="1"/>
    <col min="5" max="5" width="10.00390625" style="0" customWidth="1"/>
    <col min="6" max="6" width="26.140625" style="0" customWidth="1"/>
    <col min="7" max="7" width="12.57421875" style="0" customWidth="1"/>
    <col min="8" max="9" width="10.00390625" style="0" customWidth="1"/>
    <col min="10" max="16384" width="11.57421875" style="0" customWidth="1"/>
  </cols>
  <sheetData>
    <row r="1" spans="1:7" ht="12.75">
      <c r="A1" s="70"/>
      <c r="B1" s="1"/>
      <c r="C1" s="2"/>
      <c r="D1" s="2"/>
      <c r="E1" s="2"/>
      <c r="F1" s="2"/>
      <c r="G1" s="1"/>
    </row>
    <row r="2" spans="1:7" ht="12.75">
      <c r="A2" s="1"/>
      <c r="B2" s="1"/>
      <c r="C2" s="2" t="s">
        <v>0</v>
      </c>
      <c r="D2" s="2"/>
      <c r="E2" s="2"/>
      <c r="F2" s="2"/>
      <c r="G2" s="1"/>
    </row>
    <row r="3" spans="1:7" ht="12.75">
      <c r="A3" s="1"/>
      <c r="B3" s="1"/>
      <c r="C3" s="2" t="s">
        <v>1</v>
      </c>
      <c r="D3" s="2"/>
      <c r="E3" s="2"/>
      <c r="F3" s="2"/>
      <c r="G3" s="1"/>
    </row>
    <row r="4" spans="1:7" ht="12.75">
      <c r="A4" s="1"/>
      <c r="B4" s="2" t="s">
        <v>236</v>
      </c>
      <c r="C4" s="1"/>
      <c r="D4" s="1"/>
      <c r="E4" s="1"/>
      <c r="F4" s="1"/>
      <c r="G4" s="1"/>
    </row>
    <row r="5" spans="1:7" ht="12.75">
      <c r="A5" s="1"/>
      <c r="B5" s="2" t="s">
        <v>104</v>
      </c>
      <c r="C5" s="2"/>
      <c r="D5" s="2"/>
      <c r="E5" s="1"/>
      <c r="F5" s="1"/>
      <c r="G5" s="3"/>
    </row>
    <row r="6" spans="1:8" ht="12.75">
      <c r="A6" s="1"/>
      <c r="B6" s="2" t="s">
        <v>105</v>
      </c>
      <c r="C6" s="2"/>
      <c r="D6" s="2"/>
      <c r="E6" s="1"/>
      <c r="F6" s="1"/>
      <c r="G6" s="3"/>
      <c r="H6" s="2" t="s">
        <v>4</v>
      </c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/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/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7" ht="12.75">
      <c r="A13" s="18" t="s">
        <v>11</v>
      </c>
      <c r="B13" s="11"/>
      <c r="C13" s="11"/>
      <c r="D13" s="11"/>
      <c r="E13" s="11"/>
      <c r="F13" s="4"/>
      <c r="G13" s="17"/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0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0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0</v>
      </c>
    </row>
    <row r="21" spans="1:7" ht="12.75">
      <c r="A21" s="34" t="s">
        <v>237</v>
      </c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0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234</v>
      </c>
      <c r="B24" s="11"/>
      <c r="C24" s="11"/>
      <c r="D24" s="11"/>
      <c r="E24" s="11"/>
      <c r="F24" s="11"/>
      <c r="G24" s="38">
        <f>G5*0.32</f>
        <v>0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G24*0.262</f>
        <v>0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G5*0.06</f>
        <v>0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0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235</v>
      </c>
      <c r="B31" s="4"/>
      <c r="C31" s="4"/>
      <c r="D31" s="4"/>
      <c r="E31" s="4"/>
      <c r="F31" s="4"/>
      <c r="G31" s="14"/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G31*0.262</f>
        <v>0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G5*0.08</f>
        <v>0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G5*0.28</f>
        <v>0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0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0</v>
      </c>
    </row>
    <row r="42" spans="1:7" ht="12.75">
      <c r="A42" s="13" t="s">
        <v>36</v>
      </c>
      <c r="B42" s="4"/>
      <c r="C42" s="4"/>
      <c r="D42" s="4"/>
      <c r="E42" s="4"/>
      <c r="F42" s="4"/>
      <c r="G42" s="23"/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G42*0.262</f>
        <v>0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G47*0.262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G5*0.21</f>
        <v>0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G5*1.63</f>
        <v>0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8" ht="12.75">
      <c r="A62" s="53" t="s">
        <v>54</v>
      </c>
      <c r="B62" s="29"/>
      <c r="C62" s="29"/>
      <c r="D62" s="26"/>
      <c r="E62" s="26"/>
      <c r="F62" s="27"/>
      <c r="G62" s="54">
        <f>G5*0.77</f>
        <v>0</v>
      </c>
      <c r="H62" s="57"/>
    </row>
    <row r="63" spans="1:7" ht="12.75">
      <c r="A63" s="55" t="s">
        <v>55</v>
      </c>
      <c r="B63" s="56"/>
      <c r="C63" s="56"/>
      <c r="D63" s="56"/>
      <c r="E63" s="56"/>
      <c r="F63" s="56"/>
      <c r="G63" s="48">
        <f>G5*0.96</f>
        <v>0</v>
      </c>
    </row>
    <row r="64" spans="1:7" ht="12.75">
      <c r="A64" s="53" t="s">
        <v>107</v>
      </c>
      <c r="B64" s="58"/>
      <c r="C64" s="29"/>
      <c r="D64" s="6"/>
      <c r="E64" s="6"/>
      <c r="F64" s="6"/>
      <c r="G64" s="48">
        <f>G5*0.6</f>
        <v>0</v>
      </c>
    </row>
    <row r="65" spans="1:7" ht="12.75">
      <c r="A65" s="53" t="s">
        <v>111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0</v>
      </c>
    </row>
    <row r="67" spans="1:8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0</v>
      </c>
      <c r="H67" s="22"/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0</v>
      </c>
      <c r="H68" s="22"/>
    </row>
    <row r="69" spans="1:7" ht="12.75">
      <c r="A69" s="25" t="s">
        <v>61</v>
      </c>
      <c r="B69" s="26"/>
      <c r="C69" s="26"/>
      <c r="D69" s="26"/>
      <c r="E69" s="26"/>
      <c r="F69" s="26"/>
      <c r="G69" s="54">
        <f>G8+G68</f>
        <v>0</v>
      </c>
    </row>
    <row r="70" spans="6:7" ht="12.75">
      <c r="F70" s="1"/>
      <c r="G70" s="1"/>
    </row>
    <row r="71" spans="6:7" ht="12.75">
      <c r="F71" s="1"/>
      <c r="G71" s="1"/>
    </row>
    <row r="72" spans="1:7" ht="12.75">
      <c r="A72" s="1" t="s">
        <v>62</v>
      </c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1:7" ht="12.75">
      <c r="A75" t="s">
        <v>63</v>
      </c>
      <c r="F75" s="1"/>
      <c r="G75" s="1"/>
    </row>
  </sheetData>
  <printOptions/>
  <pageMargins left="0.27569444444444446" right="0" top="0.2652777777777778" bottom="0.2652777777777778" header="0" footer="0"/>
  <pageSetup horizontalDpi="300" verticalDpi="300" orientation="portrait" paperSize="9" scale="8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5.xml><?xml version="1.0" encoding="utf-8"?>
<worksheet xmlns="http://schemas.openxmlformats.org/spreadsheetml/2006/main" xmlns:r="http://schemas.openxmlformats.org/officeDocument/2006/relationships">
  <dimension ref="A1:H75"/>
  <sheetViews>
    <sheetView showRowColHeaders="0" workbookViewId="0" topLeftCell="A1">
      <selection activeCell="K13" sqref="K13"/>
    </sheetView>
  </sheetViews>
  <sheetFormatPr defaultColWidth="12.57421875" defaultRowHeight="12.75"/>
  <cols>
    <col min="1" max="1" width="10.00390625" style="0" customWidth="1"/>
    <col min="2" max="2" width="9.421875" style="0" customWidth="1"/>
    <col min="3" max="3" width="9.28125" style="0" customWidth="1"/>
    <col min="4" max="4" width="9.57421875" style="0" customWidth="1"/>
    <col min="5" max="5" width="10.00390625" style="0" customWidth="1"/>
    <col min="6" max="6" width="25.421875" style="0" customWidth="1"/>
    <col min="7" max="7" width="12.7109375" style="0" customWidth="1"/>
    <col min="8" max="8" width="10.00390625" style="0" customWidth="1"/>
    <col min="9" max="9" width="9.8515625" style="0" customWidth="1"/>
    <col min="10" max="16384" width="11.57421875" style="0" customWidth="1"/>
  </cols>
  <sheetData>
    <row r="1" spans="1:7" ht="12.75">
      <c r="A1" s="70"/>
      <c r="B1" s="1"/>
      <c r="C1" s="2"/>
      <c r="D1" s="2"/>
      <c r="E1" s="2"/>
      <c r="F1" s="2"/>
      <c r="G1" s="1"/>
    </row>
    <row r="2" spans="1:7" ht="12.75">
      <c r="A2" s="1"/>
      <c r="B2" s="1"/>
      <c r="C2" s="2" t="s">
        <v>0</v>
      </c>
      <c r="D2" s="2"/>
      <c r="E2" s="2"/>
      <c r="F2" s="2"/>
      <c r="G2" s="1"/>
    </row>
    <row r="3" spans="1:7" ht="12.75">
      <c r="A3" s="1"/>
      <c r="B3" s="1"/>
      <c r="C3" s="2" t="s">
        <v>1</v>
      </c>
      <c r="D3" s="2"/>
      <c r="E3" s="2"/>
      <c r="F3" s="2"/>
      <c r="G3" s="1"/>
    </row>
    <row r="4" spans="1:7" ht="12.75">
      <c r="A4" s="1"/>
      <c r="B4" s="2" t="s">
        <v>236</v>
      </c>
      <c r="C4" s="1"/>
      <c r="D4" s="1"/>
      <c r="E4" s="1"/>
      <c r="F4" s="1"/>
      <c r="G4" s="1"/>
    </row>
    <row r="5" spans="1:7" ht="12.75">
      <c r="A5" s="1"/>
      <c r="B5" s="2" t="s">
        <v>104</v>
      </c>
      <c r="C5" s="2"/>
      <c r="D5" s="2"/>
      <c r="E5" s="1"/>
      <c r="F5" s="1"/>
      <c r="G5" s="3"/>
    </row>
    <row r="6" spans="1:8" ht="12.75">
      <c r="A6" s="1"/>
      <c r="B6" s="2" t="s">
        <v>105</v>
      </c>
      <c r="C6" s="2"/>
      <c r="D6" s="2"/>
      <c r="E6" s="1"/>
      <c r="F6" s="1"/>
      <c r="G6" s="3"/>
      <c r="H6" s="2" t="s">
        <v>4</v>
      </c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/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/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7" ht="12.75">
      <c r="A13" s="18" t="s">
        <v>11</v>
      </c>
      <c r="B13" s="11"/>
      <c r="C13" s="11"/>
      <c r="D13" s="11"/>
      <c r="E13" s="11"/>
      <c r="F13" s="4"/>
      <c r="G13" s="17"/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0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0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0</v>
      </c>
    </row>
    <row r="21" spans="1:7" ht="12.75">
      <c r="A21" s="34" t="s">
        <v>237</v>
      </c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0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234</v>
      </c>
      <c r="B24" s="11"/>
      <c r="C24" s="11"/>
      <c r="D24" s="11"/>
      <c r="E24" s="11"/>
      <c r="F24" s="11"/>
      <c r="G24" s="38">
        <f>G5*0.32</f>
        <v>0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G24*0.262</f>
        <v>0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G5*0.06</f>
        <v>0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0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235</v>
      </c>
      <c r="B31" s="4"/>
      <c r="C31" s="4"/>
      <c r="D31" s="4"/>
      <c r="E31" s="4"/>
      <c r="F31" s="4"/>
      <c r="G31" s="14"/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G31*0.262</f>
        <v>0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G5*0.08</f>
        <v>0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G5*0.28</f>
        <v>0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0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0</v>
      </c>
    </row>
    <row r="42" spans="1:7" ht="12.75">
      <c r="A42" s="13" t="s">
        <v>36</v>
      </c>
      <c r="B42" s="4"/>
      <c r="C42" s="4"/>
      <c r="D42" s="4"/>
      <c r="E42" s="4"/>
      <c r="F42" s="4"/>
      <c r="G42" s="23"/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G42*0.262</f>
        <v>0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G47*0.262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G5*0.21</f>
        <v>0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G5*1.63</f>
        <v>0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8" ht="12.75">
      <c r="A62" s="53" t="s">
        <v>54</v>
      </c>
      <c r="B62" s="29"/>
      <c r="C62" s="29"/>
      <c r="D62" s="26"/>
      <c r="E62" s="26"/>
      <c r="F62" s="27"/>
      <c r="G62" s="54">
        <f>G5*0.77</f>
        <v>0</v>
      </c>
      <c r="H62" s="57"/>
    </row>
    <row r="63" spans="1:7" ht="12.75">
      <c r="A63" s="55" t="s">
        <v>55</v>
      </c>
      <c r="B63" s="56"/>
      <c r="C63" s="56"/>
      <c r="D63" s="56"/>
      <c r="E63" s="56"/>
      <c r="F63" s="56"/>
      <c r="G63" s="48">
        <f>G5*0.96</f>
        <v>0</v>
      </c>
    </row>
    <row r="64" spans="1:7" ht="12.75">
      <c r="A64" s="53" t="s">
        <v>107</v>
      </c>
      <c r="B64" s="58"/>
      <c r="C64" s="29"/>
      <c r="D64" s="6"/>
      <c r="E64" s="6"/>
      <c r="F64" s="6"/>
      <c r="G64" s="48">
        <f>G5*0.6</f>
        <v>0</v>
      </c>
    </row>
    <row r="65" spans="1:7" ht="12.75">
      <c r="A65" s="53" t="s">
        <v>111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0</v>
      </c>
    </row>
    <row r="67" spans="1:8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0</v>
      </c>
      <c r="H67" s="22"/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0</v>
      </c>
      <c r="H68" s="22"/>
    </row>
    <row r="69" spans="1:7" ht="12.75">
      <c r="A69" s="25" t="s">
        <v>61</v>
      </c>
      <c r="B69" s="26"/>
      <c r="C69" s="26"/>
      <c r="D69" s="26"/>
      <c r="E69" s="26"/>
      <c r="F69" s="26"/>
      <c r="G69" s="54">
        <f>G8+G68</f>
        <v>0</v>
      </c>
    </row>
    <row r="70" spans="6:7" ht="12.75">
      <c r="F70" s="1"/>
      <c r="G70" s="1"/>
    </row>
    <row r="71" spans="6:7" ht="12.75">
      <c r="F71" s="1"/>
      <c r="G71" s="1"/>
    </row>
    <row r="72" spans="1:7" ht="12.75">
      <c r="A72" s="1" t="s">
        <v>62</v>
      </c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1:7" ht="12.75">
      <c r="A75" t="s">
        <v>63</v>
      </c>
      <c r="F75" s="1"/>
      <c r="G75" s="1"/>
    </row>
  </sheetData>
  <printOptions/>
  <pageMargins left="0.27569444444444446" right="0" top="0.2652777777777778" bottom="0.2652777777777778" header="0" footer="0"/>
  <pageSetup horizontalDpi="300" verticalDpi="300" orientation="portrait" paperSize="9" scale="8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D29" sqref="D29"/>
    </sheetView>
  </sheetViews>
  <sheetFormatPr defaultColWidth="12.57421875" defaultRowHeight="12.75"/>
  <cols>
    <col min="1" max="16384" width="11.57421875" style="0" customWidth="1"/>
  </cols>
  <sheetData/>
  <printOptions/>
  <pageMargins left="0.27569444444444446" right="0" top="0.2652777777777778" bottom="0.2652777777777778" header="0" footer="0"/>
  <pageSetup horizontalDpi="300" verticalDpi="300" orientation="portrait" paperSize="9" scale="8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7" sqref="G5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82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558.1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-33020.09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5452.66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3263.27</v>
      </c>
      <c r="H13" s="19">
        <f>G13/G10*100</f>
        <v>59.84730388470948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2189.39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3263.27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1343.468738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233.609498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161.849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32.693498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39.06700000000001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1109.85924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737.62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148.99924000000001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50.229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173.011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1106.28616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977.92316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813.58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164.34316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128.363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1322.6970000000001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G5*0.76</f>
        <v>424.156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597.167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195.7962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4989.571098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-1726.3010980000004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-34746.391098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7" sqref="G5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83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556.4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-125313.57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4050.58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3890.88</v>
      </c>
      <c r="H13" s="19">
        <f>G13/G10*100</f>
        <v>96.0573547491964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159.69999999999982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3890.88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1342.0771519999998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232.897912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161.356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32.593912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38.948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1109.17924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737.62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148.99924000000001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50.07599999999999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172.48399999999998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2066.83406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1938.86206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1613.03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325.83206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127.972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G5*1.59</f>
        <v>884.6759999999999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G5*0.6</f>
        <v>333.84000000000003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322.712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</f>
        <v>333.84000000000003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233.4528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5517.432012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-1626.552012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-126940.122012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6">
      <selection activeCell="G57" sqref="G5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84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609.6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-132858.43</v>
      </c>
    </row>
    <row r="9" spans="1:7" ht="12.75">
      <c r="A9" s="13"/>
      <c r="B9" s="4"/>
      <c r="C9" s="4"/>
      <c r="D9" s="4"/>
      <c r="E9" s="4"/>
      <c r="F9" s="4"/>
      <c r="G9" s="21"/>
    </row>
    <row r="10" spans="1:7" ht="12.75">
      <c r="A10" s="13" t="s">
        <v>9</v>
      </c>
      <c r="B10" s="4"/>
      <c r="C10" s="4"/>
      <c r="D10" s="4"/>
      <c r="E10" s="4"/>
      <c r="F10" s="4"/>
      <c r="G10" s="17">
        <v>4437.88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3262.88</v>
      </c>
      <c r="H13" s="19">
        <f>G13/G10*100</f>
        <v>73.52339405301632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1175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3262.88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1418.079608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255.166368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176.784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35.710368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42.672000000000004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1162.91324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764.62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154.45324000000002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54.864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188.976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2001.09632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1860.88832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1548.16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312.72832000000005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140.208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G5*1.59</f>
        <v>969.2639999999999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G5*0.6</f>
        <v>365.76000000000005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353.568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</f>
        <v>365.76000000000005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195.7728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5669.300728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-2406.420728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-135264.850728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7" sqref="G5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85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539.8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-146330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3929.75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14343.88</v>
      </c>
      <c r="H13" s="19">
        <f>G13/G10*100</f>
        <v>365.00744322157897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-10414.13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14343.88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1311.396284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225.94948399999998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156.54199999999997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31.621483999999995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37.786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1085.4468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723.4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146.1268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48.581999999999994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167.338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1886.7547800000002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1762.6007800000002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1466.39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296.21078000000006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124.154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G5*1.59</f>
        <v>858.2819999999998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G5*0.6</f>
        <v>323.88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313.08399999999995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</f>
        <v>323.88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860.6328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5877.909864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8465.970136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-137864.029864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7" sqref="G5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86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548.1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-42996.77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5360.79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4506.67</v>
      </c>
      <c r="H13" s="19">
        <f>G13/G10*100</f>
        <v>84.06727366675433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854.1199999999999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4506.67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1389.949898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229.423698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158.94899999999998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32.107698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38.367000000000004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1160.5262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783.1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158.1862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49.329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169.911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980.1441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854.0811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710.55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143.5311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126.06300000000002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1298.997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G5*0.76</f>
        <v>416.55600000000004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586.4670000000001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270.4002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4942.514198000001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-435.8441980000007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-43432.614197999996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6"/>
  <sheetViews>
    <sheetView showRowColHeaders="0" workbookViewId="0" topLeftCell="A4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87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6473.8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114951.22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118554.72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94239.19</v>
      </c>
      <c r="H13" s="19">
        <f>G13/G10*100</f>
        <v>79.49003633090273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24315.53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94239.19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12602.809203999997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2645.0652039999995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1877.4019999999998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379.235204</v>
      </c>
    </row>
    <row r="26" spans="1:11" ht="12.75">
      <c r="A26" s="13" t="s">
        <v>20</v>
      </c>
      <c r="B26" s="4"/>
      <c r="C26" s="4"/>
      <c r="D26" s="4"/>
      <c r="E26" s="4"/>
      <c r="F26" s="4"/>
      <c r="G26" s="23"/>
      <c r="H26" s="68"/>
      <c r="K26" s="20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G5*0.06</f>
        <v>388.428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9957.743999999999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5962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1204.324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201.9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88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582.6419999999999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2006.878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13784.649040000002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5395.32124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4488.62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906.70124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3305.25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35">
        <f>SUM(G52:G55)</f>
        <v>3363.1038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>
        <v>2664.9</v>
      </c>
    </row>
    <row r="53" spans="1:7" ht="12.75">
      <c r="A53" s="13" t="s">
        <v>42</v>
      </c>
      <c r="B53" s="4"/>
      <c r="C53" s="4"/>
      <c r="D53" s="4"/>
      <c r="E53" s="4"/>
      <c r="F53" s="4"/>
      <c r="G53" s="38">
        <f>G52*0.262</f>
        <v>698.2038</v>
      </c>
    </row>
    <row r="54" spans="1:7" ht="12.75">
      <c r="A54" s="18" t="s">
        <v>46</v>
      </c>
      <c r="B54" s="11"/>
      <c r="C54" s="11"/>
      <c r="D54" s="11"/>
      <c r="E54" s="11"/>
      <c r="F54" s="11" t="s">
        <v>47</v>
      </c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1488.9740000000002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232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G5*3.66</f>
        <v>23694.108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G5*1.27</f>
        <v>8221.726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6926.966</v>
      </c>
    </row>
    <row r="64" spans="1:7" s="57" customFormat="1" ht="12.75">
      <c r="A64" s="36" t="s">
        <v>89</v>
      </c>
      <c r="B64" s="6"/>
      <c r="C64" s="6"/>
      <c r="D64" s="6"/>
      <c r="E64" s="6"/>
      <c r="F64" s="6"/>
      <c r="G64" s="48">
        <v>1471.93</v>
      </c>
    </row>
    <row r="65" spans="1:7" ht="12.75">
      <c r="A65" s="36" t="s">
        <v>56</v>
      </c>
      <c r="B65" s="6"/>
      <c r="C65" s="6"/>
      <c r="D65" s="6"/>
      <c r="E65" s="6"/>
      <c r="F65" s="6"/>
      <c r="G65" s="49">
        <f>G5*3.56</f>
        <v>23046.728000000003</v>
      </c>
    </row>
    <row r="66" spans="1:7" ht="12.75">
      <c r="A66" s="53" t="s">
        <v>57</v>
      </c>
      <c r="B66" s="58"/>
      <c r="C66" s="29"/>
      <c r="D66" s="29"/>
      <c r="E66" s="29"/>
      <c r="F66" s="59"/>
      <c r="G66" s="48">
        <f>G5*0.64</f>
        <v>4143.232</v>
      </c>
    </row>
    <row r="67" spans="1:7" ht="12.75">
      <c r="A67" s="61" t="s">
        <v>58</v>
      </c>
      <c r="B67" s="62"/>
      <c r="C67" s="62"/>
      <c r="D67" s="62"/>
      <c r="E67" s="62"/>
      <c r="F67" s="62"/>
      <c r="G67" s="63">
        <f>G18*0.06</f>
        <v>5654.3514</v>
      </c>
    </row>
    <row r="68" spans="1:7" ht="12.75">
      <c r="A68" s="25" t="s">
        <v>59</v>
      </c>
      <c r="B68" s="26"/>
      <c r="C68" s="26"/>
      <c r="D68" s="26"/>
      <c r="E68" s="26"/>
      <c r="F68" s="26"/>
      <c r="G68" s="54">
        <f>G22+G28+G39+G58+G62+G63+G64+G65+G66+G67</f>
        <v>99546.49964400001</v>
      </c>
    </row>
    <row r="69" spans="1:8" ht="12.75">
      <c r="A69" s="25" t="s">
        <v>60</v>
      </c>
      <c r="B69" s="26"/>
      <c r="C69" s="26"/>
      <c r="D69" s="26"/>
      <c r="E69" s="26"/>
      <c r="F69" s="26"/>
      <c r="G69" s="54">
        <f>G18-G68</f>
        <v>-5307.309644000008</v>
      </c>
      <c r="H69" s="22"/>
    </row>
    <row r="70" spans="1:8" ht="12.75">
      <c r="A70" s="25" t="s">
        <v>61</v>
      </c>
      <c r="B70" s="26"/>
      <c r="C70" s="26"/>
      <c r="D70" s="26"/>
      <c r="E70" s="26"/>
      <c r="F70" s="26"/>
      <c r="G70" s="54">
        <f>G8+G69</f>
        <v>109643.910356</v>
      </c>
      <c r="H70" s="22"/>
    </row>
    <row r="73" ht="12.75">
      <c r="A73" s="1" t="s">
        <v>62</v>
      </c>
    </row>
    <row r="76" ht="12.75">
      <c r="A76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24" sqref="G2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64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1151.2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-66150.03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11984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9704.45</v>
      </c>
      <c r="H13" s="19">
        <f>G13/G10*100</f>
        <v>80.9783878504673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2279.5499999999993</v>
      </c>
    </row>
    <row r="17" spans="1:7" ht="12.75">
      <c r="A17" s="13"/>
      <c r="B17" s="4"/>
      <c r="C17" s="4"/>
      <c r="D17" s="4"/>
      <c r="E17" s="4"/>
      <c r="F17" s="4"/>
      <c r="G17" s="31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65">
        <f>G12+G13+G14</f>
        <v>9704.45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2119.900616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481.869296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333.848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67.437296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80.58400000000002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1638.03132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979.66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197.89132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103.608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356.872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1261.9792400000001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997.20324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829.62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167.58324000000002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264.776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2728.344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886.4240000000001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1231.784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>
        <f>G5*0.64</f>
        <v>736.768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582.267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9547.466856000001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156.9831439999998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-65993.046856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7" sqref="G5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90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1525.9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-105610.39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17136.96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13855</v>
      </c>
      <c r="H13" s="19">
        <f>G13/G10*100</f>
        <v>80.84864526730529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3281.959999999999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13855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3422.058842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638.711222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442.511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89.38722200000001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106.81300000000002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2783.34762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1807.81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365.17762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137.33100000000002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473.02900000000005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3184.84028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2833.88328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2357.64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476.24328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350.95700000000005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3616.3830000000003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1174.943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1632.7130000000002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976.576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831.3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14838.814122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-983.8141219999998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-106594.204122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7" sqref="G5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91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555.8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-101080.78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4046.21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3267.31</v>
      </c>
      <c r="H13" s="19">
        <f>G13/G10*100</f>
        <v>80.749886931227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778.9000000000001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3267.31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1341.586004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232.646764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161.182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32.558764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38.906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1108.93924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737.62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148.99924000000001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50.02199999999999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172.29799999999997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1890.4347800000003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1762.6007800000002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1466.39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296.21078000000006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127.83399999999999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G5*1.59</f>
        <v>883.7219999999999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G5*0.6</f>
        <v>333.48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322.364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355.712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196.0386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5323.337383999999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-2056.0273839999986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-103136.807384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6" sqref="G56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92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397.9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-59297.73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2900.34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2968.78</v>
      </c>
      <c r="H13" s="19">
        <f>G13/G10*100</f>
        <v>102.3597233427805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-68.44000000000005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2968.78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911.6639419999999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166.552982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115.39099999999999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23.308982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27.853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745.11096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487.48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98.47096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35.811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123.34899999999999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1110.1398800000002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1018.6228800000001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847.44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171.18288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91.517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G5*1.59</f>
        <v>632.661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G5*0.6</f>
        <v>238.74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230.78199999999998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254.65599999999998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178.1268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3556.769622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-587.9896219999996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-59885.719622000004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8" sqref="G58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93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400.8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-78907.71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2917.82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2830.46</v>
      </c>
      <c r="H13" s="19">
        <f>G13/G10*100</f>
        <v>97.00598391950153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87.36000000000013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2830.46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882.6963440000001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163.75886400000002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116.232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23.478864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G5*0.06</f>
        <v>24.048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718.93748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464.74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93.87748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36.072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124.248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1091.7672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999.5832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831.6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167.9832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92.18400000000001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G5*1.59</f>
        <v>637.2719999999999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G5*0.6</f>
        <v>240.48000000000005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232.464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</f>
        <v>240.48000000000005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169.8276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3494.987144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-664.5271440000001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-79572.23714400001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6">
      <selection activeCell="G58" sqref="G58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94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3830.7</v>
      </c>
    </row>
    <row r="6" spans="1:10" ht="12.75">
      <c r="A6" s="1"/>
      <c r="B6" s="2" t="s">
        <v>95</v>
      </c>
      <c r="C6" s="2"/>
      <c r="D6" s="2"/>
      <c r="E6" s="1"/>
      <c r="G6" s="3">
        <v>3627.9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15237.81</v>
      </c>
    </row>
    <row r="9" spans="1:7" ht="12.75">
      <c r="A9" s="13"/>
      <c r="B9" s="4"/>
      <c r="C9" s="4"/>
      <c r="D9" s="4"/>
      <c r="E9" s="4"/>
      <c r="F9" s="4"/>
      <c r="G9" s="21"/>
    </row>
    <row r="10" spans="1:7" ht="12.75">
      <c r="A10" s="13" t="s">
        <v>9</v>
      </c>
      <c r="B10" s="4"/>
      <c r="C10" s="4"/>
      <c r="D10" s="4"/>
      <c r="E10" s="4"/>
      <c r="F10" s="4"/>
      <c r="G10" s="17">
        <v>40739.11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32119.7</v>
      </c>
      <c r="H13" s="19">
        <f>G13/G10*100</f>
        <v>78.84241948339078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8619.41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32119.7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8077.889625999999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1603.4544059999998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1110.9029999999998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224.40240599999998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268.149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6474.435219999999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4111.61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830.54522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344.763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1187.5169999999998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6206.361559999999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2720.53468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2263.34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457.19468000000006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2426.76588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2018.94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407.82588000000004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 t="s">
        <v>96</v>
      </c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881.061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178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9078.759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2949.639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4098.849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2451.648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1927.182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34790.328186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-2670.628185999998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12567.181814000001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97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3495.8</v>
      </c>
    </row>
    <row r="6" spans="1:10" ht="12.75">
      <c r="A6" s="1"/>
      <c r="B6" s="2" t="s">
        <v>78</v>
      </c>
      <c r="C6" s="2"/>
      <c r="D6" s="2"/>
      <c r="E6" s="1"/>
      <c r="G6" s="3">
        <v>3369.2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-129820.94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37836.11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463.8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37022.88</v>
      </c>
      <c r="H13" s="19">
        <f>G13/G10*100</f>
        <v>97.85065113723371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813.2300000000032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37486.68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7776.425724000001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1463.271964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1013.782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204.78396400000003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244.70600000000005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6313.15376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4088.88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825.9537600000001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314.622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1083.698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6542.276600000001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3447.2426000000005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2841.3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573.9426000000001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>
        <v>32</v>
      </c>
    </row>
    <row r="46" spans="1:7" ht="12.75">
      <c r="A46" s="18" t="s">
        <v>40</v>
      </c>
      <c r="B46" s="11"/>
      <c r="C46" s="11"/>
      <c r="D46" s="11"/>
      <c r="E46" s="11"/>
      <c r="F46" s="11"/>
      <c r="G46" s="38">
        <v>2291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/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 t="s">
        <v>96</v>
      </c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804.0340000000001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8285.046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2691.766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3740.5060000000003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2237.3120000000004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2249.2008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33522.533124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3964.146875999999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-125856.793124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3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98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3500.42</v>
      </c>
    </row>
    <row r="6" spans="1:10" ht="12.75">
      <c r="A6" s="1"/>
      <c r="B6" s="2" t="s">
        <v>99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81817.92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39309.75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35244.3</v>
      </c>
      <c r="H13" s="19">
        <f>G13/G10*100</f>
        <v>89.65790929731175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4065.449999999997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35244.3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83981.9144036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1465.2058036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1015.1218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205.0546036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245.02940000000004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82516.70860000001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4090.3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826.2406000000001</v>
      </c>
    </row>
    <row r="33" spans="1:7" ht="12.75">
      <c r="A33" s="13" t="s">
        <v>27</v>
      </c>
      <c r="B33" s="4"/>
      <c r="C33" s="4"/>
      <c r="D33" s="4"/>
      <c r="E33" s="20" t="s">
        <v>100</v>
      </c>
      <c r="F33" s="4"/>
      <c r="G33" s="69">
        <v>76200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315.0378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1085.1302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6284.75854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2652.2250200000003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2206.51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445.7150200000001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2827.4369199999996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2418.68</v>
      </c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408.75692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 t="s">
        <v>96</v>
      </c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805.0966000000001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8295.9954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2695.3234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3745.4494000000004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2240.2688000000003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2114.658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109358.3679436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-74114.06794359999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7703.852056400006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8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101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3498</v>
      </c>
    </row>
    <row r="6" spans="1:10" ht="12.75">
      <c r="A6" s="1"/>
      <c r="B6" s="2" t="s">
        <v>78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-52142.58</v>
      </c>
    </row>
    <row r="9" spans="1:7" ht="12.75">
      <c r="A9" s="13"/>
      <c r="B9" s="4"/>
      <c r="C9" s="4"/>
      <c r="D9" s="4"/>
      <c r="E9" s="4"/>
      <c r="F9" s="4"/>
      <c r="G9" s="21"/>
    </row>
    <row r="10" spans="1:7" ht="12.75">
      <c r="A10" s="13" t="s">
        <v>9</v>
      </c>
      <c r="B10" s="4"/>
      <c r="C10" s="4"/>
      <c r="D10" s="4"/>
      <c r="E10" s="4"/>
      <c r="F10" s="4"/>
      <c r="G10" s="17">
        <v>39282.59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32841.3</v>
      </c>
      <c r="H13" s="19">
        <f>G13/G10*100</f>
        <v>83.60268505717166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6441.289999999994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32841.3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7779.93344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1464.19284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1014.42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204.91284000000002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244.86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6315.7406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4090.3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826.2406000000001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314.82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1084.3799999999999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6110.02376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2860.47152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2379.76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480.71152000000006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2445.01224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2034.12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410.89224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804.5400000000001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8290.26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2693.46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3742.86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2238.7200000000003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1970.478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32825.7352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15.564800000000105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-52127.0152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102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3501.2</v>
      </c>
    </row>
    <row r="6" spans="1:10" ht="12.75">
      <c r="A6" s="1"/>
      <c r="B6" s="2" t="s">
        <v>99</v>
      </c>
      <c r="C6" s="2"/>
      <c r="D6" s="2"/>
      <c r="E6" s="1"/>
      <c r="G6" s="3">
        <v>3460.5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-20003.4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38861.46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32109.65</v>
      </c>
      <c r="H13" s="19">
        <f>G13/G10*100</f>
        <v>82.62594869055357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6751.809999999998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32109.65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7782.552895999999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1465.5322959999999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1015.3479999999998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205.100296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245.084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6317.0206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4090.3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826.2406000000001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315.10799999999995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1085.3719999999998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7872.97676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4714.70076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3922.38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792.3207600000001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2353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805.276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8297.844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2695.924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3746.284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2240.768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1926.579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34562.928656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-2453.278655999995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-22456.678655999996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">
      <selection activeCell="G13" sqref="G13"/>
    </sheetView>
  </sheetViews>
  <sheetFormatPr defaultColWidth="12.57421875" defaultRowHeight="12.75"/>
  <cols>
    <col min="1" max="16384" width="11.57421875" style="0" customWidth="1"/>
  </cols>
  <sheetData>
    <row r="1" spans="1:7" ht="12.75">
      <c r="A1" s="70"/>
      <c r="B1" s="1"/>
      <c r="C1" s="2"/>
      <c r="D1" s="2"/>
      <c r="E1" s="2"/>
      <c r="F1" s="2"/>
      <c r="G1" s="1"/>
    </row>
    <row r="2" spans="1:7" ht="12.75">
      <c r="A2" s="1"/>
      <c r="B2" s="1"/>
      <c r="C2" s="2" t="s">
        <v>0</v>
      </c>
      <c r="D2" s="2"/>
      <c r="E2" s="2"/>
      <c r="F2" s="2"/>
      <c r="G2" s="1"/>
    </row>
    <row r="3" spans="1:7" ht="12.75">
      <c r="A3" s="1"/>
      <c r="B3" s="1"/>
      <c r="C3" s="2" t="s">
        <v>1</v>
      </c>
      <c r="D3" s="2"/>
      <c r="E3" s="2"/>
      <c r="F3" s="2"/>
      <c r="G3" s="1"/>
    </row>
    <row r="4" spans="1:7" ht="12.75">
      <c r="A4" s="1"/>
      <c r="B4" s="2" t="s">
        <v>103</v>
      </c>
      <c r="C4" s="1"/>
      <c r="D4" s="1"/>
      <c r="E4" s="1"/>
      <c r="F4" s="1"/>
      <c r="G4" s="1"/>
    </row>
    <row r="5" spans="1:7" ht="12.75">
      <c r="A5" s="1"/>
      <c r="B5" s="2" t="s">
        <v>104</v>
      </c>
      <c r="C5" s="2"/>
      <c r="D5" s="2"/>
      <c r="E5" s="1"/>
      <c r="F5" s="1"/>
      <c r="G5" s="3">
        <v>4469.8</v>
      </c>
    </row>
    <row r="6" spans="1:10" ht="12.75">
      <c r="A6" s="1"/>
      <c r="B6" s="2" t="s">
        <v>105</v>
      </c>
      <c r="C6" s="2"/>
      <c r="D6" s="2"/>
      <c r="E6" s="1"/>
      <c r="F6" s="1"/>
      <c r="G6" s="3">
        <v>4009.79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-58588.25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47556.1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1289.18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48827.25</v>
      </c>
      <c r="H13" s="19">
        <f>G13/G10*100</f>
        <v>102.67294837045091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-1271.1500000000015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50116.43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10943.531824000002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2139.603864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G5*0.34</f>
        <v>1519.7320000000002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306.98586400000005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312.886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8803.92796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5155.98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1041.50796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818.52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402.282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1385.6380000000001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9192.00194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4240.9805400000005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3528.27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712.71054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3922.9673999999995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3263.7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659.2674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106</v>
      </c>
      <c r="B55" s="4"/>
      <c r="C55" s="4"/>
      <c r="D55" s="11" t="s">
        <v>96</v>
      </c>
      <c r="E55" s="4"/>
      <c r="F55" s="71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1028.054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10593.426000000001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3441.746</v>
      </c>
    </row>
    <row r="63" spans="1:10" ht="12.75">
      <c r="A63" s="55" t="s">
        <v>55</v>
      </c>
      <c r="B63" s="56"/>
      <c r="C63" s="56"/>
      <c r="D63" s="56"/>
      <c r="E63" s="56"/>
      <c r="F63" s="56"/>
      <c r="G63" s="48">
        <f>G5*1.07</f>
        <v>4782.686000000001</v>
      </c>
      <c r="H63" s="57"/>
      <c r="I63" s="57"/>
      <c r="J63" s="57"/>
    </row>
    <row r="64" spans="1:7" ht="12.75">
      <c r="A64" s="53" t="s">
        <v>107</v>
      </c>
      <c r="B64" s="58"/>
      <c r="C64" s="29"/>
      <c r="D64" s="6"/>
      <c r="E64" s="6"/>
      <c r="F64" s="6"/>
      <c r="G64" s="48">
        <f>G5*0.64</f>
        <v>2860.672</v>
      </c>
    </row>
    <row r="65" spans="1:7" ht="12.75">
      <c r="A65" s="53" t="s">
        <v>108</v>
      </c>
      <c r="B65" s="58"/>
      <c r="C65" s="29"/>
      <c r="D65" s="29"/>
      <c r="E65" s="29"/>
      <c r="F65" s="59"/>
      <c r="G65" s="49">
        <v>1471.93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3006.9858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46292.979564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3823.450435999999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-54764.799564</v>
      </c>
      <c r="H69" s="22"/>
    </row>
    <row r="70" spans="6:7" ht="12.75">
      <c r="F70" s="1"/>
      <c r="G70" s="1"/>
    </row>
    <row r="71" spans="6:7" ht="12.75">
      <c r="F71" s="1"/>
      <c r="G71" s="1"/>
    </row>
    <row r="72" spans="1:7" ht="12.75">
      <c r="A72" s="1" t="s">
        <v>62</v>
      </c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1:7" ht="12.75">
      <c r="A75" t="s">
        <v>63</v>
      </c>
      <c r="F75" s="1"/>
      <c r="G75" s="1"/>
    </row>
  </sheetData>
  <printOptions/>
  <pageMargins left="0.27569444444444446" right="0" top="0.2652777777777778" bottom="0.2652777777777778" header="0" footer="0"/>
  <pageSetup horizontalDpi="300" verticalDpi="300" orientation="portrait" paperSize="9" scale="8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6" sqref="G56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65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393.6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-62409.59</v>
      </c>
    </row>
    <row r="9" spans="1:7" ht="12.75">
      <c r="A9" s="13"/>
      <c r="B9" s="4"/>
      <c r="C9" s="4"/>
      <c r="D9" s="4"/>
      <c r="E9" s="4"/>
      <c r="F9" s="4"/>
      <c r="G9" s="14" t="s">
        <v>66</v>
      </c>
    </row>
    <row r="10" spans="1:7" ht="12.75">
      <c r="A10" s="13" t="s">
        <v>9</v>
      </c>
      <c r="B10" s="4"/>
      <c r="C10" s="4"/>
      <c r="D10" s="4"/>
      <c r="E10" s="4"/>
      <c r="F10" s="4"/>
      <c r="G10" s="17">
        <v>2865.4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3809.33</v>
      </c>
      <c r="H13" s="19">
        <f>G13/G10*100</f>
        <v>132.94234661827318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-943.9299999999998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3809.33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849.0417080000001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164.75308800000002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114.144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23.057088000000004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27.552000000000003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684.28862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438.31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88.53862000000001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35.424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122.016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1087.73124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997.20324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829.62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167.58324000000002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67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90.528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G5*1.59</f>
        <v>625.824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G5*0.6</f>
        <v>236.16000000000005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228.288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</f>
        <v>236.16000000000005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228.5598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3491.764748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317.5652519999999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-62092.024747999996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75"/>
  <sheetViews>
    <sheetView showRowColHeaders="0" workbookViewId="0" topLeftCell="A16">
      <selection activeCell="G34" sqref="G34"/>
    </sheetView>
  </sheetViews>
  <sheetFormatPr defaultColWidth="12.57421875" defaultRowHeight="12.75"/>
  <cols>
    <col min="1" max="16384" width="11.57421875" style="0" customWidth="1"/>
  </cols>
  <sheetData>
    <row r="1" spans="1:7" ht="12.75">
      <c r="A1" s="70"/>
      <c r="B1" s="1"/>
      <c r="C1" s="2"/>
      <c r="D1" s="2"/>
      <c r="E1" s="2"/>
      <c r="F1" s="2"/>
      <c r="G1" s="1"/>
    </row>
    <row r="2" spans="1:7" ht="12.75">
      <c r="A2" s="1"/>
      <c r="B2" s="1"/>
      <c r="C2" s="2" t="s">
        <v>0</v>
      </c>
      <c r="D2" s="2"/>
      <c r="E2" s="2"/>
      <c r="F2" s="2"/>
      <c r="G2" s="1"/>
    </row>
    <row r="3" spans="1:7" ht="12.75">
      <c r="A3" s="1"/>
      <c r="B3" s="1"/>
      <c r="C3" s="2" t="s">
        <v>1</v>
      </c>
      <c r="D3" s="2"/>
      <c r="E3" s="2"/>
      <c r="F3" s="2"/>
      <c r="G3" s="1"/>
    </row>
    <row r="4" spans="1:7" ht="12.75">
      <c r="A4" s="1"/>
      <c r="B4" s="2" t="s">
        <v>109</v>
      </c>
      <c r="C4" s="1"/>
      <c r="D4" s="1"/>
      <c r="E4" s="1"/>
      <c r="F4" s="1"/>
      <c r="G4" s="1"/>
    </row>
    <row r="5" spans="1:7" ht="12.75">
      <c r="A5" s="1"/>
      <c r="B5" s="2" t="s">
        <v>104</v>
      </c>
      <c r="C5" s="2"/>
      <c r="D5" s="2"/>
      <c r="E5" s="1"/>
      <c r="F5" s="1"/>
      <c r="G5" s="3">
        <v>5741.4</v>
      </c>
    </row>
    <row r="6" spans="1:9" ht="12.75">
      <c r="A6" s="1"/>
      <c r="B6" s="2" t="s">
        <v>105</v>
      </c>
      <c r="C6" s="2"/>
      <c r="D6" s="2"/>
      <c r="E6" s="1"/>
      <c r="F6" s="1"/>
      <c r="G6" s="3">
        <v>5741.4</v>
      </c>
      <c r="H6" s="2" t="s">
        <v>4</v>
      </c>
      <c r="I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-170543.36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64475.99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60937.26</v>
      </c>
      <c r="H13" s="19">
        <f>G13/G10*100</f>
        <v>94.51155383577671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3538.729999999996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60937.26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13540.539952000001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2748.293352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G5*0.34</f>
        <v>1952.076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394.31935200000004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401.898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10792.2466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6268.3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1266.1966000000002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961.19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516.726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1779.8339999999998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11329.47984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5264.90424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4380.12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884.7842400000001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4744.0536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3946.8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797.2536000000001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110</v>
      </c>
      <c r="B55" s="4"/>
      <c r="C55" s="4"/>
      <c r="D55" s="11" t="s">
        <v>96</v>
      </c>
      <c r="E55" s="4"/>
      <c r="F55" s="71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1320.522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13607.118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4420.878</v>
      </c>
    </row>
    <row r="63" spans="1:7" ht="12.75">
      <c r="A63" s="55" t="s">
        <v>55</v>
      </c>
      <c r="B63" s="56"/>
      <c r="C63" s="56"/>
      <c r="D63" s="56"/>
      <c r="E63" s="56"/>
      <c r="F63" s="56"/>
      <c r="G63" s="48">
        <f>G5*1.07</f>
        <v>6143.298</v>
      </c>
    </row>
    <row r="64" spans="1:7" ht="12.75">
      <c r="A64" s="53" t="s">
        <v>107</v>
      </c>
      <c r="B64" s="58"/>
      <c r="C64" s="29"/>
      <c r="D64" s="6"/>
      <c r="E64" s="6"/>
      <c r="F64" s="6"/>
      <c r="G64" s="48">
        <f>G5*0.64</f>
        <v>3674.4959999999996</v>
      </c>
    </row>
    <row r="65" spans="1:7" ht="12.75">
      <c r="A65" s="53" t="s">
        <v>111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3656.2356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56372.045392</v>
      </c>
    </row>
    <row r="68" spans="1:7" ht="12.75">
      <c r="A68" s="25" t="s">
        <v>60</v>
      </c>
      <c r="B68" s="26"/>
      <c r="C68" s="26"/>
      <c r="D68" s="26"/>
      <c r="E68" s="26"/>
      <c r="F68" s="26"/>
      <c r="G68" s="54">
        <f>G18-G67</f>
        <v>4565.214608000002</v>
      </c>
    </row>
    <row r="69" spans="1:7" ht="12.75">
      <c r="A69" s="25" t="s">
        <v>61</v>
      </c>
      <c r="B69" s="26"/>
      <c r="C69" s="26"/>
      <c r="D69" s="26"/>
      <c r="E69" s="26"/>
      <c r="F69" s="26"/>
      <c r="G69" s="54">
        <f>G8+G68</f>
        <v>-165978.14539199998</v>
      </c>
    </row>
    <row r="70" spans="6:7" ht="12.75">
      <c r="F70" s="1"/>
      <c r="G70" s="1"/>
    </row>
    <row r="71" spans="6:7" ht="12.75">
      <c r="F71" s="1"/>
      <c r="G71" s="1"/>
    </row>
    <row r="72" spans="1:7" ht="12.75">
      <c r="A72" s="1" t="s">
        <v>62</v>
      </c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1:7" ht="12.75">
      <c r="A75" t="s">
        <v>63</v>
      </c>
      <c r="F75" s="1"/>
      <c r="G75" s="1"/>
    </row>
  </sheetData>
  <printOptions/>
  <pageMargins left="0.27569444444444446" right="0" top="0.2652777777777778" bottom="0.2652777777777778" header="0" footer="0"/>
  <pageSetup horizontalDpi="300" verticalDpi="300" orientation="portrait" paperSize="9" scale="8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75"/>
  <sheetViews>
    <sheetView showRowColHeaders="0" workbookViewId="0" topLeftCell="A37">
      <selection activeCell="F55" sqref="F55"/>
    </sheetView>
  </sheetViews>
  <sheetFormatPr defaultColWidth="12.57421875" defaultRowHeight="12.75"/>
  <cols>
    <col min="1" max="16384" width="11.57421875" style="0" customWidth="1"/>
  </cols>
  <sheetData>
    <row r="1" spans="1:7" ht="12.75">
      <c r="A1" s="70"/>
      <c r="B1" s="1"/>
      <c r="C1" s="2"/>
      <c r="D1" s="2"/>
      <c r="E1" s="2"/>
      <c r="F1" s="2"/>
      <c r="G1" s="1"/>
    </row>
    <row r="2" spans="1:7" ht="12.75">
      <c r="A2" s="1"/>
      <c r="B2" s="1"/>
      <c r="C2" s="2" t="s">
        <v>0</v>
      </c>
      <c r="D2" s="2"/>
      <c r="E2" s="2"/>
      <c r="F2" s="2"/>
      <c r="G2" s="1"/>
    </row>
    <row r="3" spans="1:7" ht="12.75">
      <c r="A3" s="1"/>
      <c r="B3" s="1"/>
      <c r="C3" s="2" t="s">
        <v>1</v>
      </c>
      <c r="D3" s="2"/>
      <c r="E3" s="2"/>
      <c r="F3" s="2"/>
      <c r="G3" s="1"/>
    </row>
    <row r="4" spans="1:7" ht="12.75">
      <c r="A4" s="1"/>
      <c r="B4" s="2" t="s">
        <v>112</v>
      </c>
      <c r="C4" s="1"/>
      <c r="D4" s="1"/>
      <c r="E4" s="1"/>
      <c r="F4" s="1"/>
      <c r="G4" s="1"/>
    </row>
    <row r="5" spans="1:7" ht="12.75">
      <c r="A5" s="1"/>
      <c r="B5" s="2" t="s">
        <v>104</v>
      </c>
      <c r="C5" s="2"/>
      <c r="D5" s="2"/>
      <c r="E5" s="1"/>
      <c r="F5" s="1"/>
      <c r="G5" s="3">
        <v>5706</v>
      </c>
    </row>
    <row r="6" spans="1:9" ht="12.75">
      <c r="A6" s="1"/>
      <c r="B6" s="2" t="s">
        <v>105</v>
      </c>
      <c r="C6" s="2"/>
      <c r="D6" s="2"/>
      <c r="E6" s="1"/>
      <c r="F6" s="1"/>
      <c r="G6" s="3">
        <v>5508.4</v>
      </c>
      <c r="H6" s="2" t="s">
        <v>4</v>
      </c>
      <c r="I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-55082.01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57342.89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54604.65</v>
      </c>
      <c r="H13" s="19">
        <f>G13/G10*100</f>
        <v>95.22479595988274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2738.239999999998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54604.65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12505.47646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2674.2880800000003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G5*0.34</f>
        <v>1940.0400000000002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391.88808000000006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G5*0.06</f>
        <v>342.36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9831.18838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6280.19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1268.59838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513.54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1768.86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5601.8011400000005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4289.42114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3568.57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720.8511400000001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G47*0.262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110</v>
      </c>
      <c r="B55" s="4"/>
      <c r="C55" s="4"/>
      <c r="D55" s="11" t="s">
        <v>96</v>
      </c>
      <c r="E55" s="4"/>
      <c r="F55" s="71"/>
      <c r="G55" s="7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1312.38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13523.220000000001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9" ht="12.75">
      <c r="A62" s="53" t="s">
        <v>54</v>
      </c>
      <c r="B62" s="29"/>
      <c r="C62" s="29"/>
      <c r="D62" s="26"/>
      <c r="E62" s="26"/>
      <c r="F62" s="27"/>
      <c r="G62" s="54">
        <f>G5*0.77</f>
        <v>4393.62</v>
      </c>
      <c r="H62" s="57"/>
      <c r="I62" s="57"/>
    </row>
    <row r="63" spans="1:7" ht="12.75">
      <c r="A63" s="55" t="s">
        <v>55</v>
      </c>
      <c r="B63" s="56"/>
      <c r="C63" s="56"/>
      <c r="D63" s="56"/>
      <c r="E63" s="56"/>
      <c r="F63" s="56"/>
      <c r="G63" s="48">
        <f>G5*1.07</f>
        <v>6105.42</v>
      </c>
    </row>
    <row r="64" spans="1:7" ht="12.75">
      <c r="A64" s="53" t="s">
        <v>107</v>
      </c>
      <c r="B64" s="58"/>
      <c r="C64" s="29"/>
      <c r="D64" s="6"/>
      <c r="E64" s="6"/>
      <c r="F64" s="6"/>
      <c r="G64" s="48">
        <f>G5*0.64</f>
        <v>3651.84</v>
      </c>
    </row>
    <row r="65" spans="1:7" ht="12.75">
      <c r="A65" s="53" t="s">
        <v>111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3276.279</v>
      </c>
    </row>
    <row r="67" spans="1:8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49057.65660000001</v>
      </c>
      <c r="H67" s="22"/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5546.993399999992</v>
      </c>
      <c r="H68" s="22"/>
    </row>
    <row r="69" spans="1:7" ht="12.75">
      <c r="A69" s="25" t="s">
        <v>61</v>
      </c>
      <c r="B69" s="26"/>
      <c r="C69" s="26"/>
      <c r="D69" s="26"/>
      <c r="E69" s="26"/>
      <c r="F69" s="26"/>
      <c r="G69" s="54">
        <f>G8+G68</f>
        <v>-49535.01660000001</v>
      </c>
    </row>
    <row r="70" spans="6:7" ht="12.75">
      <c r="F70" s="1"/>
      <c r="G70" s="1"/>
    </row>
    <row r="71" spans="6:7" ht="12.75">
      <c r="F71" s="1"/>
      <c r="G71" s="1"/>
    </row>
    <row r="72" spans="1:7" ht="12.75">
      <c r="A72" s="1" t="s">
        <v>62</v>
      </c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1:7" ht="12.75">
      <c r="A75" t="s">
        <v>63</v>
      </c>
      <c r="F75" s="1"/>
      <c r="G75" s="1"/>
    </row>
  </sheetData>
  <printOptions/>
  <pageMargins left="0.19652777777777777" right="0" top="0.2652777777777778" bottom="0.2652777777777778" header="0" footer="0"/>
  <pageSetup horizontalDpi="300" verticalDpi="300" orientation="portrait" paperSize="9" scale="8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113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3492.2</v>
      </c>
    </row>
    <row r="6" spans="1:10" ht="12.75">
      <c r="A6" s="1"/>
      <c r="B6" s="2" t="s">
        <v>99</v>
      </c>
      <c r="C6" s="2"/>
      <c r="D6" s="2"/>
      <c r="E6" s="1"/>
      <c r="G6" s="3">
        <v>3447.6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-95704.77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40888.49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1590.43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35987.24</v>
      </c>
      <c r="H13" s="19">
        <f>G13/G10*100</f>
        <v>88.01313034548353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4901.25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37577.67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7762.684875999999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1461.7650759999997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1012.7379999999998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204.573076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244.454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6300.9198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4079.9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824.1398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314.29799999999994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1082.5819999999999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7821.7724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4643.5664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3863.2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780.3664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2375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8" ht="12.75">
      <c r="A55" s="13" t="s">
        <v>39</v>
      </c>
      <c r="B55" s="4"/>
      <c r="C55" s="4"/>
      <c r="D55" s="4"/>
      <c r="E55" s="4"/>
      <c r="F55" s="11" t="s">
        <v>96</v>
      </c>
      <c r="G55" s="72"/>
      <c r="H55" s="7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803.206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8276.514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2688.994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3736.654</v>
      </c>
    </row>
    <row r="64" spans="1:7" ht="12.75">
      <c r="A64" s="36" t="s">
        <v>114</v>
      </c>
      <c r="B64" s="6"/>
      <c r="C64" s="6"/>
      <c r="D64" s="6"/>
      <c r="E64" s="6"/>
      <c r="F64" s="6"/>
      <c r="G64" s="49">
        <v>1471.93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2235.008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2254.6602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36248.21747599999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1329.4525240000075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-94375.317476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4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115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3497.6</v>
      </c>
    </row>
    <row r="6" spans="1:10" ht="12.75">
      <c r="A6" s="1"/>
      <c r="B6" s="2" t="s">
        <v>99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23810.79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39265.72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37294.55</v>
      </c>
      <c r="H13" s="19">
        <f>G13/G10*100</f>
        <v>94.97992141746032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1971.1699999999983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37294.55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7778.259768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1464.025408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1014.3039999999999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204.88940799999997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244.83200000000002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6314.23436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4089.18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826.01436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314.784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1084.2559999999999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6299.35494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3062.05894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2547.47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514.58894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2432.848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2024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408.848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804.448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8289.312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2693.152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3742.4320000000002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2238.464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2237.6730000000002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33278.647708000004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4015.902291999999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27826.692292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40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116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3497.9</v>
      </c>
    </row>
    <row r="6" spans="1:10" ht="12.75">
      <c r="A6" s="1"/>
      <c r="B6" s="2" t="s">
        <v>99</v>
      </c>
      <c r="C6" s="2"/>
      <c r="D6" s="2"/>
      <c r="E6" s="1"/>
      <c r="G6" s="3">
        <v>3334.9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-31098.61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39551.95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35391.24</v>
      </c>
      <c r="H13" s="19">
        <f>G13/G10*100</f>
        <v>89.48039224361884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1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4160.709999999999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35391.24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7632.486382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1464.150982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1014.391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204.906982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244.85300000000004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6168.3354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3967.7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801.4754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314.811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1084.349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6298.258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3060.893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2546.5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514.393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2432.848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2024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408.848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804.517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8290.023000000001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2693.3830000000003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3742.753</v>
      </c>
    </row>
    <row r="64" spans="1:7" ht="12.75">
      <c r="A64" s="36" t="s">
        <v>114</v>
      </c>
      <c r="B64" s="6"/>
      <c r="C64" s="6"/>
      <c r="D64" s="6"/>
      <c r="E64" s="6"/>
      <c r="F64" s="6"/>
      <c r="G64" s="49">
        <v>1471.93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2238.656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2123.4743999999996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34490.963782000006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900.2762179999918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-30198.33378200001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77"/>
  <sheetViews>
    <sheetView showRowColHeaders="0" workbookViewId="0" topLeftCell="A1">
      <selection activeCell="G13" sqref="G13"/>
    </sheetView>
  </sheetViews>
  <sheetFormatPr defaultColWidth="12.57421875" defaultRowHeight="12.75"/>
  <cols>
    <col min="1" max="16384" width="11.57421875" style="0" customWidth="1"/>
  </cols>
  <sheetData>
    <row r="1" spans="1:7" ht="12.75">
      <c r="A1" s="70"/>
      <c r="B1" s="1"/>
      <c r="C1" s="2"/>
      <c r="D1" s="2"/>
      <c r="E1" s="2"/>
      <c r="F1" s="2"/>
      <c r="G1" s="1"/>
    </row>
    <row r="2" spans="1:7" ht="12.75">
      <c r="A2" s="1"/>
      <c r="B2" s="1"/>
      <c r="C2" s="2" t="s">
        <v>0</v>
      </c>
      <c r="D2" s="2"/>
      <c r="E2" s="2"/>
      <c r="F2" s="2"/>
      <c r="G2" s="1"/>
    </row>
    <row r="3" spans="1:7" ht="12.75">
      <c r="A3" s="1"/>
      <c r="B3" s="1"/>
      <c r="C3" s="2" t="s">
        <v>1</v>
      </c>
      <c r="D3" s="2"/>
      <c r="E3" s="2"/>
      <c r="F3" s="2"/>
      <c r="G3" s="1"/>
    </row>
    <row r="4" spans="1:7" ht="12.75">
      <c r="A4" s="1"/>
      <c r="B4" s="2" t="s">
        <v>117</v>
      </c>
      <c r="C4" s="1"/>
      <c r="D4" s="1"/>
      <c r="E4" s="1"/>
      <c r="F4" s="1"/>
      <c r="G4" s="1"/>
    </row>
    <row r="5" spans="1:7" ht="12.75">
      <c r="A5" s="1"/>
      <c r="B5" s="2" t="s">
        <v>104</v>
      </c>
      <c r="C5" s="2"/>
      <c r="D5" s="2"/>
      <c r="E5" s="1"/>
      <c r="F5" s="1"/>
      <c r="G5" s="3">
        <v>3326.2</v>
      </c>
    </row>
    <row r="6" spans="1:9" ht="12.75">
      <c r="A6" s="1"/>
      <c r="B6" s="2" t="s">
        <v>105</v>
      </c>
      <c r="C6" s="2"/>
      <c r="D6" s="2"/>
      <c r="E6" s="1"/>
      <c r="F6" s="1"/>
      <c r="G6" s="3">
        <v>3247.9</v>
      </c>
      <c r="H6" s="2" t="s">
        <v>4</v>
      </c>
      <c r="I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6628.56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33802.37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1300.43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28968.2</v>
      </c>
      <c r="H13" s="19">
        <f>G13/G10*100</f>
        <v>85.69872467522246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4834.170000000002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30268.63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7368.503016000001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1592.1854160000003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G5*0.34</f>
        <v>1130.9080000000001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228.44341600000004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232.834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5776.3176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3638.8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735.0376000000001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72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299.35799999999995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1031.1219999999998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4814.942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4049.916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3358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678.316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>
        <v>13.6</v>
      </c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G47*0.262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118</v>
      </c>
      <c r="B55" s="4"/>
      <c r="C55" s="4"/>
      <c r="D55" s="11" t="s">
        <v>96</v>
      </c>
      <c r="E55" s="4"/>
      <c r="F55" s="71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765.026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7883.094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9" ht="12.75">
      <c r="A62" s="53" t="s">
        <v>54</v>
      </c>
      <c r="B62" s="29"/>
      <c r="C62" s="29"/>
      <c r="D62" s="26"/>
      <c r="E62" s="26"/>
      <c r="F62" s="27"/>
      <c r="G62" s="54">
        <f>G5*0.77</f>
        <v>2561.174</v>
      </c>
      <c r="H62" s="57"/>
      <c r="I62" s="57"/>
    </row>
    <row r="63" spans="1:7" ht="12.75">
      <c r="A63" s="55" t="s">
        <v>55</v>
      </c>
      <c r="B63" s="56"/>
      <c r="C63" s="56"/>
      <c r="D63" s="56"/>
      <c r="E63" s="56"/>
      <c r="F63" s="56"/>
      <c r="G63" s="48">
        <f>G5*1.07</f>
        <v>3559.034</v>
      </c>
    </row>
    <row r="64" spans="1:7" ht="12.75">
      <c r="A64" s="53" t="s">
        <v>107</v>
      </c>
      <c r="B64" s="58"/>
      <c r="C64" s="29"/>
      <c r="D64" s="6"/>
      <c r="E64" s="6"/>
      <c r="F64" s="6"/>
      <c r="G64" s="48">
        <f>G5*0.64</f>
        <v>2128.768</v>
      </c>
    </row>
    <row r="65" spans="1:7" ht="12.75">
      <c r="A65" s="53" t="s">
        <v>111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1816.1178</v>
      </c>
    </row>
    <row r="67" spans="1:8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30131.632816</v>
      </c>
      <c r="H67" s="22"/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136.99718399999983</v>
      </c>
      <c r="H68" s="22"/>
    </row>
    <row r="69" spans="1:7" ht="12.75">
      <c r="A69" s="25" t="s">
        <v>61</v>
      </c>
      <c r="B69" s="26"/>
      <c r="C69" s="26"/>
      <c r="D69" s="26"/>
      <c r="E69" s="26"/>
      <c r="F69" s="26"/>
      <c r="G69" s="54">
        <f>G8+G68</f>
        <v>6765.557184</v>
      </c>
    </row>
    <row r="70" spans="6:7" ht="12.75">
      <c r="F70" s="1"/>
      <c r="G70" s="1"/>
    </row>
    <row r="71" spans="6:7" ht="12.75">
      <c r="F71" s="1"/>
      <c r="G71" s="1"/>
    </row>
    <row r="72" spans="1:7" ht="12.75">
      <c r="A72" s="1" t="s">
        <v>62</v>
      </c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1:7" ht="12.75">
      <c r="A75" t="s">
        <v>63</v>
      </c>
      <c r="F75" s="1"/>
      <c r="G75" s="1"/>
    </row>
    <row r="76" spans="6:7" ht="12.75">
      <c r="F76" s="1"/>
      <c r="G76" s="1"/>
    </row>
    <row r="77" spans="6:7" ht="12.75">
      <c r="F77" s="1"/>
      <c r="G77" s="1"/>
    </row>
  </sheetData>
  <printOptions/>
  <pageMargins left="0.27569444444444446" right="0" top="0.2652777777777778" bottom="0.2652777777777778" header="0" footer="0"/>
  <pageSetup horizontalDpi="300" verticalDpi="300" orientation="portrait" paperSize="9" scale="8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75"/>
  <sheetViews>
    <sheetView showRowColHeaders="0" workbookViewId="0" topLeftCell="A34">
      <selection activeCell="F55" sqref="F55"/>
    </sheetView>
  </sheetViews>
  <sheetFormatPr defaultColWidth="12.57421875" defaultRowHeight="12.75"/>
  <cols>
    <col min="1" max="16384" width="11.57421875" style="0" customWidth="1"/>
  </cols>
  <sheetData>
    <row r="1" spans="1:7" ht="12.75">
      <c r="A1" s="70"/>
      <c r="B1" s="1"/>
      <c r="C1" s="2"/>
      <c r="D1" s="2"/>
      <c r="E1" s="2"/>
      <c r="F1" s="2"/>
      <c r="G1" s="1"/>
    </row>
    <row r="2" spans="1:7" ht="12.75">
      <c r="A2" s="1"/>
      <c r="B2" s="1"/>
      <c r="C2" s="2" t="s">
        <v>0</v>
      </c>
      <c r="D2" s="2"/>
      <c r="E2" s="2"/>
      <c r="F2" s="2"/>
      <c r="G2" s="1"/>
    </row>
    <row r="3" spans="1:7" ht="12.75">
      <c r="A3" s="1"/>
      <c r="B3" s="1"/>
      <c r="C3" s="2" t="s">
        <v>1</v>
      </c>
      <c r="D3" s="2"/>
      <c r="E3" s="2"/>
      <c r="F3" s="2"/>
      <c r="G3" s="1"/>
    </row>
    <row r="4" spans="1:7" ht="12.75">
      <c r="A4" s="1"/>
      <c r="B4" s="2" t="s">
        <v>119</v>
      </c>
      <c r="C4" s="1"/>
      <c r="D4" s="1"/>
      <c r="E4" s="1"/>
      <c r="F4" s="1"/>
      <c r="G4" s="1"/>
    </row>
    <row r="5" spans="1:7" ht="12.75">
      <c r="A5" s="1"/>
      <c r="B5" s="2" t="s">
        <v>120</v>
      </c>
      <c r="C5" s="2"/>
      <c r="D5" s="2"/>
      <c r="E5" s="1"/>
      <c r="F5" s="1"/>
      <c r="G5" s="3">
        <v>5587.2</v>
      </c>
    </row>
    <row r="6" spans="1:8" ht="12.75">
      <c r="A6" s="1"/>
      <c r="B6" s="2" t="s">
        <v>105</v>
      </c>
      <c r="C6" s="2"/>
      <c r="D6" s="2"/>
      <c r="E6" s="1"/>
      <c r="F6" s="1"/>
      <c r="G6" s="3">
        <v>5587.2</v>
      </c>
      <c r="H6" s="2" t="s">
        <v>4</v>
      </c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-4610.05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58160.75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0" t="s">
        <v>121</v>
      </c>
      <c r="B12" s="11"/>
      <c r="C12" s="11"/>
      <c r="D12" s="11"/>
      <c r="E12" s="11"/>
      <c r="F12" s="11"/>
      <c r="G12" s="14">
        <v>250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56201.14</v>
      </c>
      <c r="H13" s="19">
        <f>G13/G10*100</f>
        <v>96.63070025747604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1959.6100000000006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56451.14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12188.588756000001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2674.480896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G5*0.34</f>
        <v>1899.6480000000001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383.7288960000001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391.10400000000004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9514.10786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6055.93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1223.2978600000001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502.84799999999996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1732.032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6625.4218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5340.3658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4442.9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897.4658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G47*0.262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122</v>
      </c>
      <c r="B55" s="4"/>
      <c r="C55" s="4"/>
      <c r="D55" s="11" t="s">
        <v>96</v>
      </c>
      <c r="E55" s="4"/>
      <c r="F55" s="71"/>
      <c r="G55" s="7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1285.056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13241.664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8" ht="12.75">
      <c r="A62" s="53" t="s">
        <v>54</v>
      </c>
      <c r="B62" s="29"/>
      <c r="C62" s="29"/>
      <c r="D62" s="26"/>
      <c r="E62" s="26"/>
      <c r="F62" s="27"/>
      <c r="G62" s="54">
        <f>G5*0.77</f>
        <v>4302.144</v>
      </c>
      <c r="H62" s="57"/>
    </row>
    <row r="63" spans="1:7" ht="12.75">
      <c r="A63" s="55" t="s">
        <v>55</v>
      </c>
      <c r="B63" s="56"/>
      <c r="C63" s="56"/>
      <c r="D63" s="56"/>
      <c r="E63" s="56"/>
      <c r="F63" s="56"/>
      <c r="G63" s="48">
        <f>G5*1.07</f>
        <v>5978.304</v>
      </c>
    </row>
    <row r="64" spans="1:7" ht="12.75">
      <c r="A64" s="53" t="s">
        <v>107</v>
      </c>
      <c r="B64" s="58"/>
      <c r="C64" s="29"/>
      <c r="D64" s="6"/>
      <c r="E64" s="6"/>
      <c r="F64" s="6"/>
      <c r="G64" s="48">
        <f>G5*0.64</f>
        <v>3575.808</v>
      </c>
    </row>
    <row r="65" spans="1:7" ht="12.75">
      <c r="A65" s="53" t="s">
        <v>111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3387.0683999999997</v>
      </c>
    </row>
    <row r="67" spans="1:8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49298.998955999996</v>
      </c>
      <c r="H67" s="22"/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7152.141044000004</v>
      </c>
      <c r="H68" s="22"/>
    </row>
    <row r="69" spans="1:7" ht="12.75">
      <c r="A69" s="25" t="s">
        <v>61</v>
      </c>
      <c r="B69" s="26"/>
      <c r="C69" s="26"/>
      <c r="D69" s="26"/>
      <c r="E69" s="26"/>
      <c r="F69" s="26"/>
      <c r="G69" s="54">
        <f>G8+G68</f>
        <v>2542.0910440000034</v>
      </c>
    </row>
    <row r="70" spans="6:7" ht="12.75">
      <c r="F70" s="1"/>
      <c r="G70" s="1"/>
    </row>
    <row r="71" spans="6:7" ht="12.75">
      <c r="F71" s="1"/>
      <c r="G71" s="1"/>
    </row>
    <row r="72" spans="1:7" ht="12.75">
      <c r="A72" s="1" t="s">
        <v>62</v>
      </c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1:7" ht="12.75">
      <c r="A75" t="s">
        <v>63</v>
      </c>
      <c r="F75" s="1"/>
      <c r="G75" s="1"/>
    </row>
  </sheetData>
  <printOptions/>
  <pageMargins left="0.27569444444444446" right="0" top="0.2652777777777778" bottom="0.2652777777777778" header="0" footer="0"/>
  <pageSetup horizontalDpi="300" verticalDpi="300" orientation="portrait" paperSize="9" scale="8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4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123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3513.3</v>
      </c>
    </row>
    <row r="6" spans="1:10" ht="12.75">
      <c r="A6" s="1"/>
      <c r="B6" s="2" t="s">
        <v>105</v>
      </c>
      <c r="C6" s="2"/>
      <c r="D6" s="2"/>
      <c r="E6" s="1"/>
      <c r="G6" s="3">
        <v>3423.7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86508.69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40605.1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1597.53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31168.19</v>
      </c>
      <c r="H13" s="19">
        <f>G13/G10*100</f>
        <v>76.7592987087829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9436.91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32765.719999999998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37667.569914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31470.597114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1018.857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205.809114</v>
      </c>
    </row>
    <row r="26" spans="1:10" ht="12.75">
      <c r="A26" s="13" t="s">
        <v>20</v>
      </c>
      <c r="B26" s="4"/>
      <c r="C26" s="4"/>
      <c r="D26" s="4"/>
      <c r="E26" s="4"/>
      <c r="F26" s="4"/>
      <c r="G26" s="23">
        <v>30000</v>
      </c>
      <c r="J26" s="22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245.93100000000004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6196.9728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3986.4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805.2528000000001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316.197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1089.123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4667.5608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3859.5018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3210.9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648.6018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8" ht="12.75">
      <c r="A55" s="13" t="s">
        <v>39</v>
      </c>
      <c r="B55" s="4"/>
      <c r="C55" s="4"/>
      <c r="D55" s="4"/>
      <c r="E55" s="4"/>
      <c r="F55" s="11" t="s">
        <v>96</v>
      </c>
      <c r="G55" s="4"/>
      <c r="H55" s="7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808.0590000000001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8326.521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2705.241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3759.231</v>
      </c>
    </row>
    <row r="64" spans="1:7" ht="12.75">
      <c r="A64" s="36" t="s">
        <v>114</v>
      </c>
      <c r="B64" s="6"/>
      <c r="C64" s="6"/>
      <c r="D64" s="6"/>
      <c r="E64" s="6"/>
      <c r="F64" s="6"/>
      <c r="G64" s="49">
        <v>1471.93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2248.512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1965.9431999999997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62812.508914000005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-30046.788914000008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56461.901086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37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124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3538.3</v>
      </c>
    </row>
    <row r="6" spans="1:10" ht="12.75">
      <c r="A6" s="1"/>
      <c r="B6" s="2" t="s">
        <v>105</v>
      </c>
      <c r="C6" s="2"/>
      <c r="D6" s="2"/>
      <c r="E6" s="1"/>
      <c r="G6" s="3">
        <v>3492.8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-207329.5</v>
      </c>
    </row>
    <row r="9" spans="1:7" ht="12.75">
      <c r="A9" s="13"/>
      <c r="B9" s="4"/>
      <c r="C9" s="4"/>
      <c r="D9" s="4"/>
      <c r="E9" s="4"/>
      <c r="F9" s="4"/>
      <c r="G9" s="21"/>
    </row>
    <row r="10" spans="1:7" ht="12.75">
      <c r="A10" s="13" t="s">
        <v>9</v>
      </c>
      <c r="B10" s="4"/>
      <c r="C10" s="4"/>
      <c r="D10" s="4"/>
      <c r="E10" s="4"/>
      <c r="F10" s="4"/>
      <c r="G10" s="17">
        <v>41424.64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31156.16</v>
      </c>
      <c r="H13" s="19">
        <f>G13/G10*100</f>
        <v>75.21166146525353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10268.48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31156.16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7818.932214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1481.061614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1026.107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207.273614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247.68100000000004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6337.8706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4095.3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827.2506000000001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318.447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1096.873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7509.6869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4289.8778999999995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3568.95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720.9279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v>2406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/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813.8090000000001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8385.771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2724.491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3785.981</v>
      </c>
    </row>
    <row r="64" spans="1:7" ht="12.75">
      <c r="A64" s="36" t="s">
        <v>125</v>
      </c>
      <c r="B64" s="6"/>
      <c r="C64" s="6"/>
      <c r="D64" s="6"/>
      <c r="E64" s="6"/>
      <c r="F64" s="6"/>
      <c r="G64" s="49">
        <v>1471.93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2264.512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1869.3696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35830.673714000004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-4674.513714000004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-212004.013714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37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126</v>
      </c>
      <c r="C4" s="1"/>
      <c r="D4" s="1"/>
      <c r="E4" s="1"/>
    </row>
    <row r="5" spans="1:7" ht="12.75">
      <c r="A5" s="1"/>
      <c r="B5" s="2" t="s">
        <v>127</v>
      </c>
      <c r="C5" s="2"/>
      <c r="D5" s="2"/>
      <c r="E5" s="1"/>
      <c r="G5" s="3">
        <v>3483.01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-105896.48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39111.8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42994.73</v>
      </c>
      <c r="H13" s="19">
        <f>G13/G10*100</f>
        <v>109.92777115857619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-3882.9300000000003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42994.73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7749.8733258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1457.9183258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1010.0729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204.03472580000002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243.81070000000003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6291.955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4075.5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823.2510000000001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313.47090000000003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1079.7331000000001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6067.9437800000005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2900.9068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2413.4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487.50680000000006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2365.94468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1968.34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397.60468000000003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801.0923000000001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8254.7337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2681.9177000000004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3726.8207000000007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2229.1264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2579.6838000000002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33290.09940580001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9704.630594199996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-96191.84940579999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62" sqref="G62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68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398.2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-68019.54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4156.72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3781.97</v>
      </c>
      <c r="H13" s="19">
        <f>G13/G10*100</f>
        <v>90.98447814623067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374.75000000000045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3781.97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879.896876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162.696556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115.478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23.326556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G5*0.06</f>
        <v>23.892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717.20032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464.16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93.76032000000001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35.838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123.442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1088.78924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997.20324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829.62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167.58324000000002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91.586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943.734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306.614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426.074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254.84799999999998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226.91819999999998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4126.874316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-344.90431600000056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-68364.444316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128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3496.9</v>
      </c>
    </row>
    <row r="6" spans="1:10" ht="12.75">
      <c r="A6" s="1"/>
      <c r="B6" s="2" t="s">
        <v>105</v>
      </c>
      <c r="C6" s="2"/>
      <c r="D6" s="2"/>
      <c r="E6" s="1"/>
      <c r="G6" s="3">
        <v>3421.9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-129010.85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41507.7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367.54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33445</v>
      </c>
      <c r="H13" s="19">
        <f>G13/G10*100</f>
        <v>80.57541130922696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8062.699999999997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33812.54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24145.210002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17843.732401999998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1014.101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204.84840200000002</v>
      </c>
    </row>
    <row r="26" spans="1:7" ht="12.75">
      <c r="A26" s="13" t="s">
        <v>20</v>
      </c>
      <c r="B26" s="4"/>
      <c r="C26" s="4"/>
      <c r="D26" s="4"/>
      <c r="E26" s="4" t="s">
        <v>129</v>
      </c>
      <c r="F26" s="4"/>
      <c r="G26" s="23">
        <v>16380</v>
      </c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244.78300000000002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6301.4776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4078.8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823.9176000000001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314.721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1084.039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7869.703100000001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4644.7323400000005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3864.17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780.5623400000001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2420.6837600000003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2013.88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406.80376000000007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804.287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8287.653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2692.6130000000003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3741.6830000000004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2238.016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2028.7524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51003.63050199999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-17191.090501999992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-146201.94050199998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38" sqref="G38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130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447.8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-61286.89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21">
        <v>4375.02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2394.08</v>
      </c>
      <c r="H13" s="19">
        <f>G13/G10*100</f>
        <v>54.721578415641524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1980.9400000000005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2394.08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1022.371324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187.440124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129.862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26.232124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31.346000000000004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834.9312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545.6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110.2112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40.302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138.818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1080.0998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977.1058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812.9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164.2058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102.99400000000001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1061.286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G5*0.76</f>
        <v>340.32800000000003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479.146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143.6448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4126.875924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-1732.795924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-63019.685924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47" sqref="G4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131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5671.3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24780.02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63680.88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66999.62</v>
      </c>
      <c r="H13" s="19">
        <f>G13/G10*100</f>
        <v>105.21151717752643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-3318.739999999998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66999.62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11630.239754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2373.892754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1644.677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332.224754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396.99100000000004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9256.347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5813.5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1174.327</v>
      </c>
    </row>
    <row r="33" spans="1:7" ht="12.75">
      <c r="A33" s="13" t="s">
        <v>27</v>
      </c>
      <c r="B33" s="4"/>
      <c r="C33" s="4"/>
      <c r="D33" s="4"/>
      <c r="E33" s="4"/>
      <c r="F33" s="73"/>
      <c r="G33" s="74"/>
    </row>
    <row r="34" spans="1:7" ht="12.75">
      <c r="A34" s="18" t="s">
        <v>28</v>
      </c>
      <c r="B34" s="11"/>
      <c r="C34" s="75"/>
      <c r="D34" s="75"/>
      <c r="E34" s="75"/>
      <c r="F34" s="11"/>
      <c r="G34" s="76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510.417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1758.103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11225.2142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7028.815200000001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5847.6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1181.2152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2892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1304.3990000000001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13440.981000000002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G5*0.52</f>
        <v>2949.076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6068.291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3629.632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4019.9771999999994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52963.411154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14036.208845999994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38816.228846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9">
      <selection activeCell="G42" sqref="G42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132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3490.7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-25307.04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39252.3</v>
      </c>
    </row>
    <row r="11" spans="1:7" ht="12.75">
      <c r="A11" s="10" t="s">
        <v>133</v>
      </c>
      <c r="B11" s="11"/>
      <c r="C11" s="11"/>
      <c r="D11" s="11"/>
      <c r="E11" s="11"/>
      <c r="F11" s="11"/>
      <c r="G11" s="15">
        <v>400</v>
      </c>
    </row>
    <row r="12" spans="1:7" ht="12.75">
      <c r="A12" s="18" t="s">
        <v>134</v>
      </c>
      <c r="B12" s="11"/>
      <c r="C12" s="11"/>
      <c r="D12" s="11"/>
      <c r="E12" s="11"/>
      <c r="F12" s="11"/>
      <c r="G12" s="14">
        <v>50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35277</v>
      </c>
      <c r="H13" s="19">
        <f>G13/G10*100</f>
        <v>89.87244059583769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3975.300000000003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G11+G12+G13</f>
        <v>35727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7760.134806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1461.1372059999999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1012.3029999999999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204.48520599999998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244.34900000000002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6298.997600000001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4078.8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823.9176000000001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69"/>
    </row>
    <row r="34" spans="1:7" ht="12.75">
      <c r="A34" s="18" t="s">
        <v>28</v>
      </c>
      <c r="B34" s="11"/>
      <c r="C34" s="11"/>
      <c r="D34" s="77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314.16299999999995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1082.117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6886.964300000001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3651.2553000000003</v>
      </c>
    </row>
    <row r="42" spans="1:7" ht="12.75">
      <c r="A42" s="13" t="s">
        <v>36</v>
      </c>
      <c r="B42" s="4"/>
      <c r="C42" s="4"/>
      <c r="D42" s="4"/>
      <c r="E42" s="4"/>
      <c r="F42" s="4"/>
      <c r="G42" s="41">
        <v>3037.65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613.6053</v>
      </c>
    </row>
    <row r="44" spans="1:7" ht="12.75">
      <c r="A44" s="18" t="s">
        <v>38</v>
      </c>
      <c r="B44" s="11"/>
      <c r="C44" s="11"/>
      <c r="D44" s="11"/>
      <c r="E44" s="11"/>
      <c r="F44" s="11"/>
      <c r="G44" s="78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2432.848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2024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408.848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802.861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8272.959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2687.839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3735.049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2234.048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2143.62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33720.614106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2006.385893999999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-23300.654106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135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3487.4</v>
      </c>
    </row>
    <row r="6" spans="1:10" ht="12.75">
      <c r="A6" s="1"/>
      <c r="B6" s="2" t="s">
        <v>105</v>
      </c>
      <c r="C6" s="2"/>
      <c r="D6" s="2"/>
      <c r="E6" s="1"/>
      <c r="G6" s="3">
        <v>3216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113817.79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36115.72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3490.86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29135.79</v>
      </c>
      <c r="H13" s="19">
        <f>G13/G10*100</f>
        <v>80.67342974195171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6979.93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32626.65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7696.083412000001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1459.7558920000001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1011.346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204.29189200000002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244.11800000000002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6236.327520000001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4027.76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813.6075200000001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313.866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1081.094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6211.4626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2970.43048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2471.24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499.19048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2438.93012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2029.06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409.87012000000004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802.1020000000001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8265.138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2685.2980000000002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3731.5180000000005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2231.936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1957.599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32779.035012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-152.38501199999882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113665.404988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136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3835.1</v>
      </c>
    </row>
    <row r="6" spans="1:10" ht="12.75">
      <c r="A6" s="1"/>
      <c r="B6" s="2" t="s">
        <v>105</v>
      </c>
      <c r="C6" s="2"/>
      <c r="D6" s="2"/>
      <c r="E6" s="1"/>
      <c r="G6" s="3">
        <v>3626.8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-40488.15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4">
        <v>43012.64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1237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39438.15</v>
      </c>
      <c r="H13" s="19">
        <f>G13/G10*100</f>
        <v>91.68967540704315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3574.489999999998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40675.15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8081.491378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1605.2961579999999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1112.1789999999999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224.660158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268.457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6476.19522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4111.61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830.54522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345.159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1188.8809999999999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5458.2878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4408.2148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3667.4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740.8148000000001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882.073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168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9089.187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2953.027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4103.557</v>
      </c>
    </row>
    <row r="64" spans="1:7" ht="12.75">
      <c r="A64" s="36" t="s">
        <v>89</v>
      </c>
      <c r="B64" s="6"/>
      <c r="C64" s="6"/>
      <c r="D64" s="6"/>
      <c r="E64" s="6"/>
      <c r="F64" s="6"/>
      <c r="G64" s="49">
        <v>1471.93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2454.464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2440.509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36052.453178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4622.696821999998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-35865.453178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137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3372.3</v>
      </c>
    </row>
    <row r="6" spans="1:10" ht="12.75">
      <c r="A6" s="1"/>
      <c r="B6" s="2" t="s">
        <v>105</v>
      </c>
      <c r="C6" s="2"/>
      <c r="D6" s="2"/>
      <c r="E6" s="1"/>
      <c r="G6" s="3">
        <v>3295.7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87941.98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39086.98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908.48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40923.33</v>
      </c>
      <c r="H13" s="19">
        <f>G13/G10*100</f>
        <v>104.69811174974377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-1836.3499999999985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41831.810000000005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7220.277934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1411.577334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977.967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197.54933400000002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236.06100000000004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5808.7006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3710.3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749.4806000000001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303.507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1045.413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4414.275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1229.646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1023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206.64600000000002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v>2241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775.629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168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7992.351000000001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2596.6710000000003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3608.3610000000003</v>
      </c>
    </row>
    <row r="64" spans="1:7" ht="12.75">
      <c r="A64" s="53" t="s">
        <v>108</v>
      </c>
      <c r="B64" s="58"/>
      <c r="C64" s="29"/>
      <c r="D64" s="29"/>
      <c r="E64" s="29"/>
      <c r="F64" s="59"/>
      <c r="G64" s="49">
        <v>1471.93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2158.272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2509.9086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31972.046534000005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9859.763466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97801.743466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4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138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3354.1</v>
      </c>
    </row>
    <row r="6" spans="1:10" ht="12.75">
      <c r="A6" s="1"/>
      <c r="B6" s="2" t="s">
        <v>105</v>
      </c>
      <c r="C6" s="2"/>
      <c r="D6" s="2"/>
      <c r="E6" s="1"/>
      <c r="G6" s="3">
        <v>3285.2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49485.76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36892.87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773.75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37802.29</v>
      </c>
      <c r="H13" s="19">
        <f>G13/G10*100</f>
        <v>102.46502915061907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-909.4199999999983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38576.04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7201.413178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1403.9591779999998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972.6889999999999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196.48317799999998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234.787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5797.454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3707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748.8140000000001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301.86899999999997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1039.771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5009.89346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1334.49646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1110.23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224.26646000000002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2736.954</v>
      </c>
    </row>
    <row r="47" spans="1:7" ht="12.75">
      <c r="A47" s="13" t="s">
        <v>41</v>
      </c>
      <c r="B47" s="4"/>
      <c r="C47" s="4"/>
      <c r="D47" s="4"/>
      <c r="E47" s="20"/>
      <c r="F47" s="4"/>
      <c r="G47" s="23">
        <v>2277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459.954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771.443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167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7949.217000000001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2582.657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3588.887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2146.624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2314.5624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30793.254037999995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7782.785962000005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57268.545962000004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139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3565.9</v>
      </c>
    </row>
    <row r="6" spans="1:10" ht="12.75">
      <c r="A6" s="1"/>
      <c r="B6" s="2" t="s">
        <v>105</v>
      </c>
      <c r="C6" s="2"/>
      <c r="D6" s="2"/>
      <c r="E6" s="1"/>
      <c r="G6" s="3">
        <v>3018.7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192151.05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33900.02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7691.55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32897.81</v>
      </c>
      <c r="H13" s="19">
        <f>G13/G10*100</f>
        <v>97.04363006275513</v>
      </c>
    </row>
    <row r="14" spans="1:7" ht="12.75">
      <c r="A14" s="13" t="s">
        <v>140</v>
      </c>
      <c r="B14" s="4"/>
      <c r="C14" s="4"/>
      <c r="D14" s="4"/>
      <c r="E14" s="4"/>
      <c r="F14" s="4"/>
      <c r="G14" s="21">
        <v>400</v>
      </c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1002.2099999999991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40989.36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7534.774622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1492.6144219999999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1034.1109999999999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208.890422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249.61300000000003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6042.1602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3840.1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775.7002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320.931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1105.429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4436.374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3616.217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3008.5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607.717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820.157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8451.183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2745.743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3815.5130000000004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2282.176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2459.3615999999997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31725.125222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9264.234778000002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201415.284778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141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4480.4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-108496.62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50371.03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61644.96</v>
      </c>
      <c r="H13" s="19">
        <f>G13/G10*100</f>
        <v>122.38177380927094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-11273.93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61644.96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15744.550232000001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1875.4058319999997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1299.3159999999998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262.46183199999996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313.628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13869.144400000001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5172.2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1044.7844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5860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403.23599999999993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1388.924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9614.2144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5268.967000000001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4383.5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885.4670000000001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3314.7554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2757.7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557.0554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1030.492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10618.547999999999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3449.908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4794.028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2867.4559999999997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3698.6976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50787.402232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10857.557767999999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-97639.062232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7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69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5688.8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85316.35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104264.25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93209.47</v>
      </c>
      <c r="H13" s="19">
        <f>G13/G10*100</f>
        <v>89.3973437683578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11054.779999999999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93209.47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11114.831804000001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2381.217904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1649.752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333.249904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398.21600000000007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8733.6139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4876.95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985.1439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596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511.992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1763.528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12361.375880000001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5100.687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4243.5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857.187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v>3877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/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35">
        <f>SUM(G52:G55)</f>
        <v>1885.2648800000002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>
        <v>1568.44</v>
      </c>
    </row>
    <row r="53" spans="1:7" ht="12.75">
      <c r="A53" s="13" t="s">
        <v>42</v>
      </c>
      <c r="B53" s="4"/>
      <c r="C53" s="4"/>
      <c r="D53" s="4"/>
      <c r="E53" s="4"/>
      <c r="F53" s="4"/>
      <c r="G53" s="38">
        <f>G52*0.202</f>
        <v>316.82488</v>
      </c>
    </row>
    <row r="54" spans="1:7" ht="12.75">
      <c r="A54" s="18" t="s">
        <v>46</v>
      </c>
      <c r="B54" s="11"/>
      <c r="C54" s="11"/>
      <c r="D54" s="11"/>
      <c r="E54" s="11"/>
      <c r="F54" s="11" t="s">
        <v>47</v>
      </c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1308.4240000000002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190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G5*3.66</f>
        <v>20821.008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G5*1.27</f>
        <v>7224.776000000001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6087.0160000000005</v>
      </c>
    </row>
    <row r="64" spans="1:7" ht="12.75">
      <c r="A64" s="36" t="s">
        <v>56</v>
      </c>
      <c r="B64" s="6"/>
      <c r="C64" s="6"/>
      <c r="D64" s="6"/>
      <c r="E64" s="6"/>
      <c r="F64" s="6"/>
      <c r="G64" s="49">
        <f>G5*3.56</f>
        <v>20252.128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3640.8320000000003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5592.5682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87094.535884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6114.934116000004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91431.28411600001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34">
      <selection activeCell="G58" sqref="G58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142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3370.9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58620.83</v>
      </c>
    </row>
    <row r="9" spans="1:7" ht="12.75">
      <c r="A9" s="13"/>
      <c r="B9" s="4"/>
      <c r="C9" s="4"/>
      <c r="D9" s="4"/>
      <c r="E9" s="4"/>
      <c r="F9" s="4"/>
      <c r="G9" s="21"/>
    </row>
    <row r="10" spans="1:7" ht="12.75">
      <c r="A10" s="13" t="s">
        <v>9</v>
      </c>
      <c r="B10" s="4"/>
      <c r="C10" s="4"/>
      <c r="D10" s="4"/>
      <c r="E10" s="4"/>
      <c r="F10" s="4"/>
      <c r="G10" s="17">
        <v>35091.05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30332.37</v>
      </c>
      <c r="H13" s="19">
        <f>G13/G10*100</f>
        <v>86.43904927324772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4758.680000000004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30332.37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7273.342122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1410.9913219999999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977.5609999999999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197.467322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235.96300000000002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5862.3508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3755.4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758.5908000000001</v>
      </c>
    </row>
    <row r="33" spans="1:7" ht="12.75">
      <c r="A33" s="13" t="s">
        <v>27</v>
      </c>
      <c r="B33" s="4"/>
      <c r="C33" s="4"/>
      <c r="D33" s="4"/>
      <c r="E33" s="20"/>
      <c r="F33" s="4"/>
      <c r="G33" s="41"/>
    </row>
    <row r="34" spans="1:7" ht="12.75">
      <c r="A34" s="18" t="s">
        <v>28</v>
      </c>
      <c r="B34" s="11"/>
      <c r="C34" s="11"/>
      <c r="D34" s="77"/>
      <c r="E34" s="77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303.381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1044.979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4273.0958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3310.7888000000003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2754.4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556.3888000000001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775.307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>
        <v>187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7989.033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2595.5930000000003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3606.8630000000003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2157.376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1819.9422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29715.245122000004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617.1248779999951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59237.954878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34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143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3165.5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-46111.62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52118.55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52438.17</v>
      </c>
      <c r="H13" s="19">
        <f>G13/G10*100</f>
        <v>100.61325574099816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-319.61999999999534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52438.17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6836.084000000001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1309.7556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v>905.3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182.8706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221.585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5526.3284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3544.2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715.9284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284.895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981.305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8720.764000000001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5073.2814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4220.7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852.5814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2919.4176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2428.8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490.6176000000001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728.065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G5*3.38</f>
        <v>10699.39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G5*0.5</f>
        <v>1582.75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3387.085</v>
      </c>
    </row>
    <row r="64" spans="1:7" ht="12.75">
      <c r="A64" s="36" t="s">
        <v>56</v>
      </c>
      <c r="B64" s="6"/>
      <c r="C64" s="6"/>
      <c r="D64" s="6"/>
      <c r="E64" s="6"/>
      <c r="F64" s="6"/>
      <c r="G64" s="49">
        <f>G5*3.56</f>
        <v>11269.18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2025.92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3146.2902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47667.4632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4770.7068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-41340.9132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34">
      <selection activeCell="G47" sqref="G4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144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4428.1</v>
      </c>
    </row>
    <row r="6" spans="1:10" ht="12.75">
      <c r="A6" s="1"/>
      <c r="B6" s="2" t="s">
        <v>105</v>
      </c>
      <c r="C6" s="2"/>
      <c r="D6" s="2"/>
      <c r="E6" s="1"/>
      <c r="G6" s="3">
        <v>4277.9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-42186.47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48040.87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37758.21</v>
      </c>
      <c r="H13" s="19">
        <f>G13/G10*100</f>
        <v>78.59601626698267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10282.660000000003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37758.21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9781.530318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1853.514098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1284.1490000000001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259.39809800000006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309.96700000000004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7928.0162199999995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5122.11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1034.66622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398.529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1372.711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6656.8052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3769.5922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3136.1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633.4922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v>1868.75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1018.4630000000001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10494.597000000002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3409.637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4738.067000000001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2833.9840000000004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2265.4926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40180.113117999994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-2421.9031179999947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-44608.373117999996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145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3346.4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-113000.27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39698.74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36017.98</v>
      </c>
      <c r="H13" s="19">
        <f>G13/G10*100</f>
        <v>90.72826996524324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3680.7599999999948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36017.98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7232.131712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1400.736112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970.4559999999999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196.03211199999998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234.24800000000002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5831.3956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3737.8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755.0356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301.176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1037.384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6299.9884999999995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3255.3165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2708.25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547.0665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v>2275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769.672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7930.968000000001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2576.728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3580.648</v>
      </c>
    </row>
    <row r="64" spans="1:7" ht="12.75">
      <c r="A64" s="36" t="s">
        <v>89</v>
      </c>
      <c r="B64" s="6"/>
      <c r="C64" s="6"/>
      <c r="D64" s="6"/>
      <c r="E64" s="6"/>
      <c r="F64" s="6"/>
      <c r="G64" s="49">
        <v>1471.93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2141.696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2161.0788000000002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33395.169012000006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2622.8109879999975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-110377.459012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4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146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6357.45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-155348.29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113659.1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87340.13</v>
      </c>
      <c r="H13" s="19">
        <f>G13/G10*100</f>
        <v>76.84393946459193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26318.97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87340.13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15092.567821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2906.1014209999994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1843.6604999999997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372.41942099999994</v>
      </c>
    </row>
    <row r="26" spans="1:7" ht="12.75">
      <c r="A26" s="13" t="s">
        <v>20</v>
      </c>
      <c r="B26" s="4"/>
      <c r="C26" s="4"/>
      <c r="D26" s="4"/>
      <c r="E26" s="4"/>
      <c r="F26" s="4"/>
      <c r="G26" s="23">
        <v>245</v>
      </c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445.0215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12186.466400000001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7823.2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1580.2864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240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572.1705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1970.8094999999998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15216.66394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5005.849200000001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4164.6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841.2492000000001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4269.6482399999995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3552.12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717.52824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4298.953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>
        <v>3576.5</v>
      </c>
    </row>
    <row r="53" spans="1:7" ht="12.75">
      <c r="A53" s="13" t="s">
        <v>42</v>
      </c>
      <c r="B53" s="4"/>
      <c r="C53" s="4"/>
      <c r="D53" s="4"/>
      <c r="E53" s="4"/>
      <c r="F53" s="4"/>
      <c r="G53" s="38">
        <f>G52*0.202</f>
        <v>722.4530000000001</v>
      </c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1462.2135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180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G5*3.66</f>
        <v>23268.267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G5*1.27</f>
        <v>8073.961499999999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6802.471500000001</v>
      </c>
    </row>
    <row r="64" spans="1:7" ht="12.75">
      <c r="A64" s="36" t="s">
        <v>56</v>
      </c>
      <c r="B64" s="6"/>
      <c r="C64" s="6"/>
      <c r="D64" s="6"/>
      <c r="E64" s="6"/>
      <c r="F64" s="6"/>
      <c r="G64" s="49">
        <f>G5*3.56</f>
        <v>22632.522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4068.768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5240.4078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100395.629561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-13055.49956099999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-168403.789561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4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147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6497.9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-143050.59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116118.1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85819.06</v>
      </c>
      <c r="H13" s="19">
        <f>G13/G10*100</f>
        <v>73.90670360607002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30299.040000000008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85819.06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30640.818782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2719.890982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1884.3909999999998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380.646982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454.853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27920.927799999998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8083.9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1632.9478000000001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15604.92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584.8109999999999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2014.349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15107.86466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4929.1616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4100.8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828.3616000000001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4184.49856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3481.28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703.2185600000001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35">
        <f>SUM(G52:G55)</f>
        <v>4319.6875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>
        <v>3593.75</v>
      </c>
    </row>
    <row r="53" spans="1:7" ht="12.75">
      <c r="A53" s="13" t="s">
        <v>42</v>
      </c>
      <c r="B53" s="4"/>
      <c r="C53" s="4"/>
      <c r="D53" s="4"/>
      <c r="E53" s="4"/>
      <c r="F53" s="4"/>
      <c r="G53" s="38">
        <f>G52*0.202</f>
        <v>725.9375</v>
      </c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1494.517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180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G5*3.66</f>
        <v>23782.314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G5*1.27</f>
        <v>8252.333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6952.753</v>
      </c>
    </row>
    <row r="64" spans="1:7" ht="12.75">
      <c r="A64" s="36" t="s">
        <v>56</v>
      </c>
      <c r="B64" s="6"/>
      <c r="C64" s="6"/>
      <c r="D64" s="6"/>
      <c r="E64" s="6"/>
      <c r="F64" s="6"/>
      <c r="G64" s="49">
        <f>G5*3.56</f>
        <v>23132.523999999998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4158.656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5149.143599999999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117176.40704199998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-31357.34704199998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-174407.93704199998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75"/>
  <sheetViews>
    <sheetView showRowColHeaders="0" workbookViewId="0" topLeftCell="A34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148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4390.3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-35116.4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49303.13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46579.9</v>
      </c>
      <c r="H13" s="19">
        <f>G13/G10*100</f>
        <v>94.47655757352526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12" ht="12.75">
      <c r="A15" s="13"/>
      <c r="B15" s="4"/>
      <c r="C15" s="4"/>
      <c r="D15" s="4"/>
      <c r="E15" s="4"/>
      <c r="F15" s="4"/>
      <c r="G15" s="23"/>
      <c r="L15" s="22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2723.229999999996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46579.9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8643.293574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1837.691774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1273.187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257.18377399999997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307.321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6805.6017999999995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4200.9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848.5817999999999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77"/>
      <c r="E34" s="11"/>
      <c r="F34" s="11"/>
      <c r="G34" s="79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395.127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1360.993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9464.97356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5213.4346000000005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4337.3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876.1346000000001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3241.76996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2696.98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544.7899600000001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1009.7690000000001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10405.011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3380.5310000000004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4697.621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2809.7920000000004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2794.794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42196.016134000005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4383.8838659999965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-30732.516134000005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46">
      <selection activeCell="G58" sqref="G58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149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7743.1</v>
      </c>
    </row>
    <row r="6" spans="1:10" ht="12.75">
      <c r="A6" s="1"/>
      <c r="B6" s="2" t="s">
        <v>105</v>
      </c>
      <c r="C6" s="2"/>
      <c r="D6" s="2"/>
      <c r="E6" s="1"/>
      <c r="G6" s="3">
        <v>7679.8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107405.75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137314.77</v>
      </c>
    </row>
    <row r="11" spans="1:7" ht="12.75">
      <c r="A11" s="10" t="s">
        <v>150</v>
      </c>
      <c r="B11" s="11"/>
      <c r="C11" s="11"/>
      <c r="D11" s="11"/>
      <c r="E11" s="11"/>
      <c r="F11" s="11"/>
      <c r="G11" s="17">
        <v>320</v>
      </c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116268.82</v>
      </c>
      <c r="H13" s="19">
        <f>G13/G10*100</f>
        <v>84.6732074051466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21045.949999999983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G11+G12+G13</f>
        <v>116588.82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14485.298458000001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3241.106798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2245.499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453.590798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542.017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11244.19166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6777.83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1369.12166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696.879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2400.361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19967.82948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7678.0154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6387.7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1290.3154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6319.32268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5257.34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1061.98268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35">
        <f>SUM(G52:G55)</f>
        <v>3929.5784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>
        <v>3269.2</v>
      </c>
    </row>
    <row r="53" spans="1:7" ht="12.75">
      <c r="A53" s="13" t="s">
        <v>42</v>
      </c>
      <c r="B53" s="4"/>
      <c r="C53" s="4"/>
      <c r="D53" s="4"/>
      <c r="E53" s="4"/>
      <c r="F53" s="4"/>
      <c r="G53" s="38">
        <f>G52*0.202</f>
        <v>660.3784</v>
      </c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1780.9130000000002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260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G5*3.66</f>
        <v>28339.746000000003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G5*1.27</f>
        <v>9833.737000000001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8285.117</v>
      </c>
    </row>
    <row r="64" spans="1:7" ht="12.75">
      <c r="A64" s="36" t="s">
        <v>56</v>
      </c>
      <c r="B64" s="6"/>
      <c r="C64" s="6"/>
      <c r="D64" s="6"/>
      <c r="E64" s="6"/>
      <c r="F64" s="6"/>
      <c r="G64" s="49">
        <f>G5*3.56</f>
        <v>27565.436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4955.584000000001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6995.3292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120428.077138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-3839.2571379999863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103566.49286200001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2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151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7651.7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23128.05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136812.67</v>
      </c>
    </row>
    <row r="11" spans="1:7" ht="12.75">
      <c r="A11" s="10" t="s">
        <v>150</v>
      </c>
      <c r="B11" s="11"/>
      <c r="C11" s="11"/>
      <c r="D11" s="11"/>
      <c r="E11" s="11"/>
      <c r="F11" s="11"/>
      <c r="G11" s="17">
        <v>320</v>
      </c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125268.14</v>
      </c>
      <c r="H13" s="19">
        <f>G13/G10*100</f>
        <v>91.56179760251736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11544.530000000013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125268.14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14405.125386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3202.848586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2218.993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448.236586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535.619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11202.2768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6758.4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1365.1968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18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688.6529999999999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2372.027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17724.0982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7679.337600000001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6388.8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1290.5376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v>3902.25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35">
        <f>SUM(G52:G55)</f>
        <v>4122.6196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>
        <v>3429.8</v>
      </c>
    </row>
    <row r="53" spans="1:7" ht="12.75">
      <c r="A53" s="13" t="s">
        <v>42</v>
      </c>
      <c r="B53" s="4"/>
      <c r="C53" s="4"/>
      <c r="D53" s="4"/>
      <c r="E53" s="4"/>
      <c r="F53" s="4"/>
      <c r="G53" s="38">
        <f>G52*0.202</f>
        <v>692.8196</v>
      </c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1759.891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260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G5*3.56</f>
        <v>27240.052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G5*1.27</f>
        <v>9717.659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8187.319</v>
      </c>
    </row>
    <row r="64" spans="1:7" ht="12.75">
      <c r="A64" s="36" t="s">
        <v>56</v>
      </c>
      <c r="B64" s="6"/>
      <c r="C64" s="6"/>
      <c r="D64" s="6"/>
      <c r="E64" s="6"/>
      <c r="F64" s="6"/>
      <c r="G64" s="49">
        <f>G5*3.56</f>
        <v>27240.052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4897.088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7516.0884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116927.481986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8340.658014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31468.708014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152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5762.2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200294.11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64721.93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58505.39</v>
      </c>
      <c r="H13" s="19">
        <f>G13/G10*100</f>
        <v>90.39500212679071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6216.540000000001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58505.39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11923.767075999998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2574.9716759999997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1671.0379999999998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337.549676</v>
      </c>
    </row>
    <row r="26" spans="1:7" ht="12.75">
      <c r="A26" s="13" t="s">
        <v>20</v>
      </c>
      <c r="B26" s="4"/>
      <c r="C26" s="4"/>
      <c r="D26" s="4"/>
      <c r="E26" s="4"/>
      <c r="F26" s="4"/>
      <c r="G26" s="23">
        <v>163.03</v>
      </c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403.35400000000004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9348.795399999999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5837.7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1179.2154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27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518.598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1786.282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11333.037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6088.731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5065.5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1023.2310000000001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3919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1325.306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13656.414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4436.894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6165.554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3687.808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3510.3233999999998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54713.79747600001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3791.5925239999924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204085.70252399996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8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70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5035.9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-64845.91</v>
      </c>
    </row>
    <row r="9" spans="1:7" ht="12.75">
      <c r="A9" s="13"/>
      <c r="B9" s="4"/>
      <c r="C9" s="4"/>
      <c r="D9" s="4"/>
      <c r="E9" s="4"/>
      <c r="F9" s="4"/>
      <c r="G9" s="21"/>
    </row>
    <row r="10" spans="1:7" ht="12.75">
      <c r="A10" s="13" t="s">
        <v>9</v>
      </c>
      <c r="B10" s="4"/>
      <c r="C10" s="4"/>
      <c r="D10" s="4"/>
      <c r="E10" s="4"/>
      <c r="F10" s="4"/>
      <c r="G10" s="17">
        <v>92034.88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78662.24</v>
      </c>
      <c r="H13" s="19">
        <f>G13/G10*100</f>
        <v>85.47003049278709</v>
      </c>
    </row>
    <row r="14" spans="1:8" ht="12.75">
      <c r="A14" s="13"/>
      <c r="B14" s="4"/>
      <c r="C14" s="4"/>
      <c r="D14" s="4"/>
      <c r="E14" s="4"/>
      <c r="F14" s="4"/>
      <c r="G14" s="21"/>
      <c r="H14" s="19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13372.64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78662.24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9024.002982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2107.927022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1460.4109999999998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295.003022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352.51300000000003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6916.07596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3869.98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781.7359600000001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250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453.23099999999994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1561.129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11769.22154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5110.69966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4251.83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858.8696600000001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v>3425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/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1885.2648800000002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>
        <v>1568.44</v>
      </c>
    </row>
    <row r="53" spans="1:7" ht="12.75">
      <c r="A53" s="13" t="s">
        <v>42</v>
      </c>
      <c r="B53" s="4"/>
      <c r="C53" s="4"/>
      <c r="D53" s="4"/>
      <c r="E53" s="4"/>
      <c r="F53" s="4"/>
      <c r="G53" s="38">
        <f>G52*0.202</f>
        <v>316.82488</v>
      </c>
    </row>
    <row r="54" spans="1:7" ht="12.75">
      <c r="A54" s="18" t="s">
        <v>46</v>
      </c>
      <c r="B54" s="11"/>
      <c r="C54" s="11"/>
      <c r="D54" s="11"/>
      <c r="E54" s="11"/>
      <c r="F54" s="11" t="s">
        <v>47</v>
      </c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1158.257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190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G5*3.66</f>
        <v>18431.394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G5*1.27</f>
        <v>6395.593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5388.413</v>
      </c>
    </row>
    <row r="64" spans="1:7" ht="12.75">
      <c r="A64" s="36" t="s">
        <v>56</v>
      </c>
      <c r="B64" s="6"/>
      <c r="C64" s="6"/>
      <c r="D64" s="6"/>
      <c r="E64" s="6"/>
      <c r="F64" s="6"/>
      <c r="G64" s="49">
        <f>G5*3.56</f>
        <v>17927.804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3222.9759999999997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4719.7344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76879.138922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1783.101078000007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-63062.808922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76"/>
  <sheetViews>
    <sheetView showRowColHeaders="0" workbookViewId="0" topLeftCell="A2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153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8576.6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-122694.36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145099.22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130528.16</v>
      </c>
      <c r="H13" s="19">
        <f>G13/G10*100</f>
        <v>89.95786469424164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14571.059999999998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130528.16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16940.1966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3547.5458000000003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v>2451.9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495.28380000000004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600.3620000000001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13392.6508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8265.4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1669.6108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27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771.894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2658.746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14984.65264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7678.0154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6387.7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1290.3154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5334.01924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4437.62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896.3992400000001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1972.6180000000002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G5*3.38</f>
        <v>28988.908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G5*1.27</f>
        <v>10892.282000000001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9176.962000000001</v>
      </c>
    </row>
    <row r="64" spans="1:7" ht="12.75">
      <c r="A64" s="36" t="s">
        <v>56</v>
      </c>
      <c r="B64" s="6"/>
      <c r="C64" s="6"/>
      <c r="D64" s="6"/>
      <c r="E64" s="6"/>
      <c r="F64" s="6"/>
      <c r="G64" s="49">
        <f>G5*3.56</f>
        <v>30532.696000000004</v>
      </c>
    </row>
    <row r="65" spans="1:7" ht="12.75">
      <c r="A65" s="53" t="s">
        <v>108</v>
      </c>
      <c r="B65" s="58"/>
      <c r="C65" s="29"/>
      <c r="D65" s="29"/>
      <c r="E65" s="29"/>
      <c r="F65" s="59"/>
      <c r="G65" s="49">
        <v>1471.93</v>
      </c>
    </row>
    <row r="66" spans="1:7" ht="12.75">
      <c r="A66" s="53" t="s">
        <v>57</v>
      </c>
      <c r="B66" s="58"/>
      <c r="C66" s="29"/>
      <c r="D66" s="29"/>
      <c r="E66" s="29"/>
      <c r="F66" s="59"/>
      <c r="G66" s="48">
        <f>G5*0.64</f>
        <v>5489.024</v>
      </c>
    </row>
    <row r="67" spans="1:7" ht="12.75">
      <c r="A67" s="61" t="s">
        <v>58</v>
      </c>
      <c r="B67" s="62"/>
      <c r="C67" s="62"/>
      <c r="D67" s="62"/>
      <c r="E67" s="62"/>
      <c r="F67" s="62"/>
      <c r="G67" s="63">
        <f>G18*0.06</f>
        <v>7831.6896</v>
      </c>
    </row>
    <row r="68" spans="1:7" ht="12.75">
      <c r="A68" s="25" t="s">
        <v>59</v>
      </c>
      <c r="B68" s="26"/>
      <c r="C68" s="26"/>
      <c r="D68" s="26"/>
      <c r="E68" s="26"/>
      <c r="F68" s="26"/>
      <c r="G68" s="54">
        <f>G22+G28+G39+G58+G62+G63+G64+G65+G66+G67</f>
        <v>126308.34084</v>
      </c>
    </row>
    <row r="69" spans="1:8" ht="12.75">
      <c r="A69" s="25" t="s">
        <v>60</v>
      </c>
      <c r="B69" s="26"/>
      <c r="C69" s="26"/>
      <c r="D69" s="26"/>
      <c r="E69" s="26"/>
      <c r="F69" s="26"/>
      <c r="G69" s="54">
        <f>G18-G68</f>
        <v>4219.819159999999</v>
      </c>
      <c r="H69" s="22"/>
    </row>
    <row r="70" spans="1:8" ht="12.75">
      <c r="A70" s="25" t="s">
        <v>61</v>
      </c>
      <c r="B70" s="26"/>
      <c r="C70" s="26"/>
      <c r="D70" s="26"/>
      <c r="E70" s="26"/>
      <c r="F70" s="26"/>
      <c r="G70" s="54">
        <f>G8+G69</f>
        <v>-118474.54084</v>
      </c>
      <c r="H70" s="22"/>
    </row>
    <row r="73" ht="12.75">
      <c r="A73" s="1" t="s">
        <v>62</v>
      </c>
    </row>
    <row r="76" ht="12.75">
      <c r="A76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8">
      <selection activeCell="G47" sqref="G4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154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5571.3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61661.49</v>
      </c>
    </row>
    <row r="9" spans="1:7" ht="12.75">
      <c r="A9" s="13"/>
      <c r="B9" s="4"/>
      <c r="C9" s="4"/>
      <c r="D9" s="4"/>
      <c r="E9" s="4"/>
      <c r="F9" s="4"/>
      <c r="G9" s="21"/>
    </row>
    <row r="10" spans="1:7" ht="12.75">
      <c r="A10" s="13" t="s">
        <v>9</v>
      </c>
      <c r="B10" s="4"/>
      <c r="C10" s="4"/>
      <c r="D10" s="4"/>
      <c r="E10" s="4"/>
      <c r="F10" s="4"/>
      <c r="G10" s="17">
        <v>62544.37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0" t="s">
        <v>133</v>
      </c>
      <c r="B12" s="11"/>
      <c r="C12" s="11"/>
      <c r="D12" s="11"/>
      <c r="E12" s="11"/>
      <c r="F12" s="11"/>
      <c r="G12" s="15">
        <v>400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50723.54</v>
      </c>
      <c r="H13" s="19">
        <f>G13/G10*100</f>
        <v>81.10008942451574</v>
      </c>
    </row>
    <row r="14" spans="1:10" ht="12.75">
      <c r="A14" s="13"/>
      <c r="B14" s="4"/>
      <c r="C14" s="4"/>
      <c r="D14" s="4"/>
      <c r="E14" s="4"/>
      <c r="F14" s="4"/>
      <c r="G14" s="21"/>
      <c r="J14" s="80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11820.830000000002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51123.54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11999.251954000001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2332.0347540000002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1615.677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326.366754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389.99100000000004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9667.217200000001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6188.6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1250.0972000000002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501.417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1727.103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6304.894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3602.995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2997.5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605.495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v>1420.5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1281.3990000000001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13203.981000000002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4289.901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5961.291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3565.632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3067.4124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48392.363353999994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2731.176646000007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64392.666646000005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155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5574.3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30058.31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62591.6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54681.16</v>
      </c>
      <c r="H13" s="19">
        <f>G13/G10*100</f>
        <v>87.36181851877889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7910.439999999995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54681.16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12004.352094000002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2333.290494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1616.547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326.54249400000003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390.201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9671.0616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6190.8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1250.5416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501.687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1728.0330000000001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9385.58836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3766.9478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3133.9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633.0478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4336.55156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3607.78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728.7715600000001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1282.0890000000002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13211.091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4292.211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5964.501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3567.552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3280.8696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51706.16505400001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2974.9949459999916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33033.30494599999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156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3354.1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122073.54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37659.83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37405.28</v>
      </c>
      <c r="H13" s="19">
        <f>G13/G10*100</f>
        <v>99.32408085750785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254.5500000000029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37405.28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7250.334578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1403.9591779999998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972.6889999999999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196.48317799999998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234.787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5846.3754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3747.7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757.0354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301.86899999999997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1039.771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5193.93756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2123.4532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1766.6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356.8532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2299.04136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1912.68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386.36136000000005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771.443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7949.217000000001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2582.657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3588.887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2146.624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2244.3168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30955.973938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6449.306062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128522.846062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157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5822.3</v>
      </c>
    </row>
    <row r="6" spans="1:10" ht="12.75">
      <c r="A6" s="1"/>
      <c r="B6" s="2" t="s">
        <v>105</v>
      </c>
      <c r="C6" s="2"/>
      <c r="D6" s="2"/>
      <c r="E6" s="1"/>
      <c r="G6" s="3">
        <v>5468.1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194510.79</v>
      </c>
    </row>
    <row r="9" spans="1:7" ht="12.75">
      <c r="A9" s="13"/>
      <c r="B9" s="4"/>
      <c r="C9" s="4"/>
      <c r="D9" s="4"/>
      <c r="E9" s="4"/>
      <c r="F9" s="4"/>
      <c r="G9" s="21"/>
    </row>
    <row r="10" spans="1:7" ht="12.75">
      <c r="A10" s="13" t="s">
        <v>9</v>
      </c>
      <c r="B10" s="4"/>
      <c r="C10" s="4"/>
      <c r="D10" s="4"/>
      <c r="E10" s="4"/>
      <c r="F10" s="4"/>
      <c r="G10" s="17">
        <v>61406.8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3896.13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44209.19</v>
      </c>
      <c r="H13" s="19">
        <f>G13/G10*100</f>
        <v>71.9939648377704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17197.61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48105.32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12093.650734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2437.098334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1688.4669999999999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341.070334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407.56100000000004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9656.5524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6096.2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1231.4324000000001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524.007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1804.913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9997.38152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4053.8652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3372.6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681.2652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4324.38732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3597.66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726.72732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1339.1290000000001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280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13798.851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4483.171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6229.861000000001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3726.2720000000004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2886.3192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53215.506454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-5110.186454000002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189400.603546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47" sqref="G4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158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3367.2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150724.87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37797.95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31830.14</v>
      </c>
      <c r="H13" s="19">
        <f>G13/G10*100</f>
        <v>84.21128659093947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5967.809999999998</v>
      </c>
    </row>
    <row r="17" spans="1:7" ht="12.75">
      <c r="A17" s="13"/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31830.14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6840.598376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1409.442576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976.4879999999998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197.25057599999997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235.704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5431.1558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3397.9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686.3758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303.04799999999994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1043.8319999999999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4452.7912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2533.3352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2107.6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425.7352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1145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774.456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7980.264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2592.744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3602.904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2155.008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1909.8084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29534.117976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2296.022023999998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153020.892024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159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5469.8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18967.28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61421.43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3961.95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62018.34</v>
      </c>
      <c r="H13" s="19">
        <f>G13/G10*100</f>
        <v>100.9718269340196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-596.9099999999962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65980.29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11971.698484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2289.548884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1586.242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320.420884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382.886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9682.1496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6234.8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1259.4296000000002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492.282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1695.6380000000001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11778.344079999999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5899.6564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4908.2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991.4564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4342.63368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3612.84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729.7936800000001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1258.054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278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12963.426000000001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4211.746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5852.686000000001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3500.672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3958.8173999999995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54237.389964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11742.900035999992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30710.18003599999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31">
      <selection activeCell="G58" sqref="G58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163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3350.2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25188.04</v>
      </c>
    </row>
    <row r="9" spans="1:7" ht="12.75">
      <c r="A9" s="13"/>
      <c r="B9" s="4"/>
      <c r="C9" s="4"/>
      <c r="D9" s="4"/>
      <c r="E9" s="4"/>
      <c r="F9" s="4"/>
      <c r="G9" s="21"/>
    </row>
    <row r="10" spans="1:7" ht="12.75">
      <c r="A10" s="13" t="s">
        <v>9</v>
      </c>
      <c r="B10" s="4"/>
      <c r="C10" s="4"/>
      <c r="D10" s="4"/>
      <c r="E10" s="4"/>
      <c r="F10" s="4"/>
      <c r="G10" s="17">
        <v>34865.23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33332.39</v>
      </c>
      <c r="H13" s="19">
        <f>G13/G10*100</f>
        <v>95.60352821421225</v>
      </c>
    </row>
    <row r="14" spans="1:9" ht="12.75">
      <c r="A14" s="18" t="s">
        <v>164</v>
      </c>
      <c r="B14" s="11"/>
      <c r="C14" s="11"/>
      <c r="D14" s="77"/>
      <c r="E14" s="77"/>
      <c r="F14" s="77"/>
      <c r="G14" s="14">
        <v>50</v>
      </c>
      <c r="I14" s="68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1532.8400000000038</v>
      </c>
    </row>
    <row r="17" spans="1:7" ht="12.75">
      <c r="A17" s="13" t="s">
        <v>162</v>
      </c>
      <c r="B17" s="4"/>
      <c r="C17" s="4"/>
      <c r="D17" s="4"/>
      <c r="E17" s="4"/>
      <c r="F17" s="4"/>
      <c r="G17" s="24"/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33382.39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7244.497716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1402.326716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971.5579999999999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196.254716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234.514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5842.171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3745.5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756.591</v>
      </c>
    </row>
    <row r="33" spans="1:7" ht="12.75">
      <c r="A33" s="13" t="s">
        <v>165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301.518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1038.562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3097.6985999999997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2159.1526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1796.3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362.8526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770.5459999999999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168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7939.974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2579.654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3584.714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2144.1279999999997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2002.9433999999999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28593.609716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4788.780284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29976.820284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166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5558.7</v>
      </c>
    </row>
    <row r="6" spans="1:10" ht="12.75">
      <c r="A6" s="1"/>
      <c r="B6" s="2" t="s">
        <v>105</v>
      </c>
      <c r="C6" s="2"/>
      <c r="D6" s="2"/>
      <c r="E6" s="1"/>
      <c r="G6" s="3">
        <v>5515.1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230242.34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61934.63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50014.51</v>
      </c>
      <c r="H13" s="19">
        <f>G13/G10*100</f>
        <v>80.75370757845813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11920.119999999995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50014.51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184174.39364599998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2326.7606459999997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1612.023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325.628646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389.10900000000004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181847.63299999997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6176.5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1247.653</v>
      </c>
    </row>
    <row r="33" spans="1:7" ht="12.75">
      <c r="A33" s="13" t="s">
        <v>27</v>
      </c>
      <c r="B33" s="4"/>
      <c r="C33" s="4"/>
      <c r="D33" s="4" t="s">
        <v>5</v>
      </c>
      <c r="E33" s="4" t="s">
        <v>167</v>
      </c>
      <c r="F33" s="4"/>
      <c r="G33" s="41">
        <v>172200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500.28299999999996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1723.197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5936.949600000001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4380.448600000001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3644.3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736.1486000000001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1278.501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>
        <v>278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13174.119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4280.199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5947.809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3557.5679999999998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3000.8706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220071.90884599998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-170057.39884599997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60184.94115400003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34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168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3363.8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78543.73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37757.63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36260.42</v>
      </c>
      <c r="H13" s="19">
        <f>G13/G10*100</f>
        <v>96.03468226157203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1497.2099999999991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36260.42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7262.241404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1408.0194040000001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975.502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197.051404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235.46600000000004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5854.222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3751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757.702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302.742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1042.778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5203.83732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2082.465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1732.5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349.96500000000003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2347.69832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1953.16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394.53832000000006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773.6740000000001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81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7972.206000000001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2590.126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3599.2660000000005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2152.8320000000003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2175.6252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30956.133923999998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5304.286076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83848.016076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57" sqref="G5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71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381.4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-21620.55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3717.57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4795.4</v>
      </c>
      <c r="H13" s="19">
        <f>G13/G10*100</f>
        <v>128.99286361790092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-1077.8299999999995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4795.4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824.162252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159.64641199999997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110.60599999999998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22.342411999999996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26.698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664.51584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425.92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86.03584000000001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34.32599999999999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118.234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559.89164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472.16964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392.82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79.34964000000001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87.722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903.918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G5*0.76</f>
        <v>289.864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408.098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287.724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3273.657892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1521.7421079999995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-20098.807892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3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169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4728.7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204122.27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53075.3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50617.81</v>
      </c>
      <c r="H13" s="19">
        <f>G13/G10*100</f>
        <v>95.36980478678404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2457.4900000000052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50617.81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10405.998646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1979.339246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1371.3229999999999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277.007246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331.009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8426.6594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5309.7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1072.5594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152.92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425.58299999999997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1465.897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7605.456600000001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3302.8556000000003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2747.8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555.0556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3215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1087.601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11207.019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3641.099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5059.709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3026.368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3037.0685999999996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43982.718846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6635.091153999994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210757.36115399998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71.xml><?xml version="1.0" encoding="utf-8"?>
<worksheet xmlns="http://schemas.openxmlformats.org/spreadsheetml/2006/main" xmlns:r="http://schemas.openxmlformats.org/officeDocument/2006/relationships">
  <dimension ref="A1:T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  <col min="17" max="17" width="11.57421875" style="0" customWidth="1"/>
  </cols>
  <sheetData>
    <row r="1" spans="1:17" ht="12.75">
      <c r="A1" s="1"/>
      <c r="B1" s="1"/>
      <c r="C1" s="2"/>
      <c r="D1" s="2"/>
      <c r="E1" s="2"/>
      <c r="F1" s="2"/>
      <c r="K1" s="1"/>
      <c r="L1" s="1"/>
      <c r="M1" s="2"/>
      <c r="N1" s="2"/>
      <c r="O1" s="2"/>
      <c r="P1" s="2"/>
      <c r="Q1" s="1"/>
    </row>
    <row r="2" spans="1:17" ht="12.75">
      <c r="A2" s="1"/>
      <c r="B2" s="1"/>
      <c r="C2" s="2" t="s">
        <v>0</v>
      </c>
      <c r="D2" s="2"/>
      <c r="E2" s="2"/>
      <c r="F2" s="2"/>
      <c r="K2" s="1"/>
      <c r="L2" s="1"/>
      <c r="M2" s="2"/>
      <c r="N2" s="2"/>
      <c r="O2" s="2"/>
      <c r="P2" s="2"/>
      <c r="Q2" s="1"/>
    </row>
    <row r="3" spans="1:17" ht="12.75">
      <c r="A3" s="1"/>
      <c r="B3" s="1"/>
      <c r="C3" s="2" t="s">
        <v>1</v>
      </c>
      <c r="D3" s="2"/>
      <c r="E3" s="2"/>
      <c r="F3" s="2"/>
      <c r="K3" s="1"/>
      <c r="L3" s="1"/>
      <c r="M3" s="2"/>
      <c r="N3" s="2"/>
      <c r="O3" s="2"/>
      <c r="P3" s="2"/>
      <c r="Q3" s="1"/>
    </row>
    <row r="4" spans="1:17" ht="12.75">
      <c r="A4" s="1"/>
      <c r="B4" s="2" t="s">
        <v>170</v>
      </c>
      <c r="C4" s="1"/>
      <c r="D4" s="1"/>
      <c r="E4" s="1"/>
      <c r="K4" s="1"/>
      <c r="L4" s="2"/>
      <c r="M4" s="1"/>
      <c r="N4" s="1"/>
      <c r="O4" s="1"/>
      <c r="P4" s="1"/>
      <c r="Q4" s="1"/>
    </row>
    <row r="5" spans="1:17" ht="12.75">
      <c r="A5" s="1"/>
      <c r="B5" s="2" t="s">
        <v>104</v>
      </c>
      <c r="C5" s="2"/>
      <c r="D5" s="2"/>
      <c r="E5" s="1"/>
      <c r="G5" s="3">
        <v>5572</v>
      </c>
      <c r="K5" s="1"/>
      <c r="L5" s="2"/>
      <c r="M5" s="2"/>
      <c r="N5" s="2"/>
      <c r="O5" s="1"/>
      <c r="P5" s="1"/>
      <c r="Q5" s="4"/>
    </row>
    <row r="6" spans="1:2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  <c r="K6" s="1"/>
      <c r="L6" s="2"/>
      <c r="M6" s="2"/>
      <c r="N6" s="2"/>
      <c r="O6" s="1"/>
      <c r="P6" s="1"/>
      <c r="Q6" s="4"/>
      <c r="R6" s="2"/>
      <c r="S6" s="2"/>
      <c r="T6" s="2"/>
    </row>
    <row r="7" spans="1:1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  <c r="K7" s="4"/>
      <c r="L7" s="4"/>
      <c r="M7" s="9"/>
      <c r="N7" s="4"/>
      <c r="O7" s="4"/>
      <c r="P7" s="4"/>
      <c r="Q7" s="4"/>
    </row>
    <row r="8" spans="1:17" ht="12.75">
      <c r="A8" s="10" t="s">
        <v>8</v>
      </c>
      <c r="B8" s="11"/>
      <c r="C8" s="11"/>
      <c r="D8" s="11"/>
      <c r="E8" s="11"/>
      <c r="F8" s="11"/>
      <c r="G8" s="12">
        <v>189701.18</v>
      </c>
      <c r="K8" s="4"/>
      <c r="L8" s="4"/>
      <c r="M8" s="4"/>
      <c r="N8" s="4"/>
      <c r="O8" s="4"/>
      <c r="P8" s="4"/>
      <c r="Q8" s="20"/>
    </row>
    <row r="9" spans="1:17" ht="12.75">
      <c r="A9" s="13"/>
      <c r="B9" s="4"/>
      <c r="C9" s="4"/>
      <c r="D9" s="4"/>
      <c r="E9" s="4"/>
      <c r="F9" s="4"/>
      <c r="G9" s="14"/>
      <c r="K9" s="4"/>
      <c r="L9" s="4"/>
      <c r="M9" s="4"/>
      <c r="N9" s="4"/>
      <c r="O9" s="4"/>
      <c r="P9" s="4"/>
      <c r="Q9" s="20"/>
    </row>
    <row r="10" spans="1:17" ht="12.75">
      <c r="A10" s="13" t="s">
        <v>9</v>
      </c>
      <c r="B10" s="4"/>
      <c r="C10" s="4"/>
      <c r="D10" s="4"/>
      <c r="E10" s="4"/>
      <c r="F10" s="4"/>
      <c r="G10" s="17">
        <v>62557.87</v>
      </c>
      <c r="K10" s="4"/>
      <c r="L10" s="4"/>
      <c r="M10" s="4"/>
      <c r="N10" s="4"/>
      <c r="O10" s="4"/>
      <c r="P10" s="4"/>
      <c r="Q10" s="20"/>
    </row>
    <row r="11" spans="1:17" ht="12.75">
      <c r="A11" s="10" t="s">
        <v>160</v>
      </c>
      <c r="B11" s="11"/>
      <c r="C11" s="11"/>
      <c r="D11" s="11"/>
      <c r="E11" s="11"/>
      <c r="F11" s="11"/>
      <c r="G11" s="17"/>
      <c r="K11" s="4"/>
      <c r="L11" s="4"/>
      <c r="M11" s="4"/>
      <c r="N11" s="4"/>
      <c r="O11" s="4"/>
      <c r="P11" s="4"/>
      <c r="Q11" s="20"/>
    </row>
    <row r="12" spans="1:17" ht="12.75">
      <c r="A12" s="18" t="s">
        <v>10</v>
      </c>
      <c r="B12" s="11"/>
      <c r="C12" s="11"/>
      <c r="D12" s="11"/>
      <c r="E12" s="11"/>
      <c r="F12" s="11"/>
      <c r="G12" s="14">
        <v>2017.65</v>
      </c>
      <c r="K12" s="4"/>
      <c r="L12" s="4"/>
      <c r="M12" s="4"/>
      <c r="N12" s="4"/>
      <c r="O12" s="4"/>
      <c r="P12" s="4"/>
      <c r="Q12" s="20"/>
    </row>
    <row r="13" spans="1:18" ht="12.75">
      <c r="A13" s="18" t="s">
        <v>11</v>
      </c>
      <c r="B13" s="11"/>
      <c r="C13" s="11"/>
      <c r="D13" s="11"/>
      <c r="E13" s="11"/>
      <c r="F13" s="4"/>
      <c r="G13" s="17">
        <v>51183.38</v>
      </c>
      <c r="H13" s="19">
        <f>G13/G10*100</f>
        <v>81.81765140021551</v>
      </c>
      <c r="K13" s="4"/>
      <c r="L13" s="4"/>
      <c r="M13" s="4"/>
      <c r="N13" s="4"/>
      <c r="O13" s="4"/>
      <c r="P13" s="4"/>
      <c r="Q13" s="20"/>
      <c r="R13" s="19"/>
    </row>
    <row r="14" spans="1:17" ht="12.75">
      <c r="A14" s="13" t="s">
        <v>161</v>
      </c>
      <c r="B14" s="4"/>
      <c r="C14" s="4"/>
      <c r="D14" s="4"/>
      <c r="E14" s="4"/>
      <c r="F14" s="4"/>
      <c r="G14" s="21"/>
      <c r="K14" s="4"/>
      <c r="L14" s="4"/>
      <c r="M14" s="4"/>
      <c r="N14" s="4"/>
      <c r="O14" s="4"/>
      <c r="P14" s="4"/>
      <c r="Q14" s="33"/>
    </row>
    <row r="15" spans="1:17" ht="12.75">
      <c r="A15" s="13"/>
      <c r="B15" s="4"/>
      <c r="C15" s="4"/>
      <c r="D15" s="4"/>
      <c r="E15" s="4"/>
      <c r="F15" s="4"/>
      <c r="G15" s="23"/>
      <c r="K15" s="4"/>
      <c r="L15" s="4"/>
      <c r="M15" s="4"/>
      <c r="N15" s="4"/>
      <c r="O15" s="4"/>
      <c r="P15" s="4"/>
      <c r="Q15" s="20"/>
    </row>
    <row r="16" spans="1:17" ht="12.75">
      <c r="A16" s="13" t="s">
        <v>12</v>
      </c>
      <c r="B16" s="4"/>
      <c r="C16" s="4"/>
      <c r="D16" s="4"/>
      <c r="E16" s="4"/>
      <c r="F16" s="4"/>
      <c r="G16" s="23">
        <f>G10-G13</f>
        <v>11374.490000000005</v>
      </c>
      <c r="K16" s="4"/>
      <c r="L16" s="4"/>
      <c r="M16" s="4"/>
      <c r="N16" s="4"/>
      <c r="O16" s="4"/>
      <c r="P16" s="4"/>
      <c r="Q16" s="20"/>
    </row>
    <row r="17" spans="1:1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  <c r="K17" s="4"/>
      <c r="L17" s="4"/>
      <c r="M17" s="4"/>
      <c r="N17" s="4"/>
      <c r="O17" s="4"/>
      <c r="P17" s="4"/>
      <c r="Q17" s="20"/>
    </row>
    <row r="18" spans="1:17" ht="12.75">
      <c r="A18" s="25" t="s">
        <v>13</v>
      </c>
      <c r="B18" s="26"/>
      <c r="C18" s="26"/>
      <c r="D18" s="26"/>
      <c r="E18" s="26"/>
      <c r="F18" s="27"/>
      <c r="G18" s="28">
        <f>G12+G13+G14</f>
        <v>53201.03</v>
      </c>
      <c r="K18" s="4"/>
      <c r="L18" s="4"/>
      <c r="M18" s="4"/>
      <c r="N18" s="4"/>
      <c r="O18" s="4"/>
      <c r="P18" s="4"/>
      <c r="Q18" s="20"/>
    </row>
    <row r="19" spans="1:1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  <c r="K19" s="4"/>
      <c r="L19" s="4"/>
      <c r="M19" s="9"/>
      <c r="N19" s="4"/>
      <c r="O19" s="4"/>
      <c r="P19" s="4"/>
      <c r="Q19" s="20"/>
    </row>
    <row r="20" spans="1:17" ht="12.75">
      <c r="A20" s="30" t="s">
        <v>15</v>
      </c>
      <c r="B20" s="4"/>
      <c r="C20" s="4"/>
      <c r="D20" s="4"/>
      <c r="E20" s="4"/>
      <c r="F20" s="4"/>
      <c r="G20" s="31">
        <f>G22+G28</f>
        <v>10824.48936</v>
      </c>
      <c r="K20" s="32"/>
      <c r="L20" s="4"/>
      <c r="M20" s="4"/>
      <c r="N20" s="4"/>
      <c r="O20" s="4"/>
      <c r="P20" s="4"/>
      <c r="Q20" s="33"/>
    </row>
    <row r="21" spans="1:17" ht="12.75">
      <c r="A21" s="34"/>
      <c r="B21" s="4"/>
      <c r="C21" s="4"/>
      <c r="D21" s="4"/>
      <c r="E21" s="4"/>
      <c r="F21" s="4"/>
      <c r="G21" s="35"/>
      <c r="K21" s="9"/>
      <c r="L21" s="4"/>
      <c r="M21" s="4"/>
      <c r="N21" s="4"/>
      <c r="O21" s="4"/>
      <c r="P21" s="4"/>
      <c r="Q21" s="33"/>
    </row>
    <row r="22" spans="1:17" ht="12.75">
      <c r="A22" s="36" t="s">
        <v>16</v>
      </c>
      <c r="B22" s="6"/>
      <c r="C22" s="6"/>
      <c r="D22" s="6"/>
      <c r="E22" s="6"/>
      <c r="F22" s="6"/>
      <c r="G22" s="37">
        <f>SUM(G23:G27)</f>
        <v>2332.32776</v>
      </c>
      <c r="K22" s="32"/>
      <c r="L22" s="4"/>
      <c r="M22" s="4"/>
      <c r="N22" s="4"/>
      <c r="O22" s="4"/>
      <c r="P22" s="4"/>
      <c r="Q22" s="33"/>
    </row>
    <row r="23" spans="1:17" ht="12.75">
      <c r="A23" s="13" t="s">
        <v>17</v>
      </c>
      <c r="B23" s="4"/>
      <c r="C23" s="4"/>
      <c r="D23" s="4"/>
      <c r="E23" s="4"/>
      <c r="F23" s="4"/>
      <c r="G23" s="21"/>
      <c r="K23" s="4"/>
      <c r="L23" s="4"/>
      <c r="M23" s="4"/>
      <c r="N23" s="4"/>
      <c r="O23" s="4"/>
      <c r="P23" s="4"/>
      <c r="Q23" s="33"/>
    </row>
    <row r="24" spans="1:17" ht="12.75">
      <c r="A24" s="18" t="s">
        <v>18</v>
      </c>
      <c r="B24" s="11"/>
      <c r="C24" s="11"/>
      <c r="D24" s="11"/>
      <c r="E24" s="11"/>
      <c r="F24" s="11"/>
      <c r="G24" s="38">
        <f>G5*0.29</f>
        <v>1615.8799999999999</v>
      </c>
      <c r="K24" s="4"/>
      <c r="L24" s="4"/>
      <c r="M24" s="4"/>
      <c r="N24" s="4"/>
      <c r="O24" s="4"/>
      <c r="P24" s="4"/>
      <c r="Q24" s="33"/>
    </row>
    <row r="25" spans="1:17" ht="12.75">
      <c r="A25" s="18" t="s">
        <v>19</v>
      </c>
      <c r="B25" s="11"/>
      <c r="C25" s="11"/>
      <c r="D25" s="11"/>
      <c r="E25" s="11"/>
      <c r="F25" s="11"/>
      <c r="G25" s="38">
        <f>G24*0.202</f>
        <v>326.40776</v>
      </c>
      <c r="K25" s="4"/>
      <c r="L25" s="4"/>
      <c r="M25" s="4"/>
      <c r="N25" s="4"/>
      <c r="O25" s="4"/>
      <c r="P25" s="4"/>
      <c r="Q25" s="33"/>
    </row>
    <row r="26" spans="1:17" ht="12.75">
      <c r="A26" s="13" t="s">
        <v>20</v>
      </c>
      <c r="B26" s="4"/>
      <c r="C26" s="4"/>
      <c r="D26" s="4"/>
      <c r="E26" s="4"/>
      <c r="F26" s="4"/>
      <c r="G26" s="23"/>
      <c r="K26" s="4"/>
      <c r="L26" s="4"/>
      <c r="M26" s="4"/>
      <c r="N26" s="4"/>
      <c r="O26" s="4"/>
      <c r="P26" s="4"/>
      <c r="Q26" s="20"/>
    </row>
    <row r="27" spans="1:17" ht="12.75">
      <c r="A27" s="18" t="s">
        <v>21</v>
      </c>
      <c r="B27" s="11"/>
      <c r="C27" s="11"/>
      <c r="D27" s="11"/>
      <c r="E27" s="11"/>
      <c r="F27" s="11"/>
      <c r="G27" s="38">
        <f>G5*0.07</f>
        <v>390.04</v>
      </c>
      <c r="K27" s="4"/>
      <c r="L27" s="4"/>
      <c r="M27" s="4"/>
      <c r="N27" s="4"/>
      <c r="O27" s="4"/>
      <c r="P27" s="4"/>
      <c r="Q27" s="33"/>
    </row>
    <row r="28" spans="1:17" ht="12.75">
      <c r="A28" s="36" t="s">
        <v>22</v>
      </c>
      <c r="B28" s="6"/>
      <c r="C28" s="6"/>
      <c r="D28" s="6"/>
      <c r="E28" s="6"/>
      <c r="F28" s="6"/>
      <c r="G28" s="37">
        <f>SUM(G29:G38)</f>
        <v>8492.1616</v>
      </c>
      <c r="K28" s="32"/>
      <c r="L28" s="4"/>
      <c r="M28" s="4"/>
      <c r="N28" s="4"/>
      <c r="O28" s="4"/>
      <c r="P28" s="4"/>
      <c r="Q28" s="33"/>
    </row>
    <row r="29" spans="1:17" ht="12.75">
      <c r="A29" s="13" t="s">
        <v>23</v>
      </c>
      <c r="B29" s="4"/>
      <c r="C29" s="4"/>
      <c r="D29" s="4"/>
      <c r="E29" s="4"/>
      <c r="F29" s="4"/>
      <c r="G29" s="23"/>
      <c r="K29" s="4"/>
      <c r="L29" s="4"/>
      <c r="M29" s="4"/>
      <c r="N29" s="4"/>
      <c r="O29" s="4"/>
      <c r="P29" s="4"/>
      <c r="Q29" s="20"/>
    </row>
    <row r="30" spans="1:17" ht="12.75">
      <c r="A30" s="39" t="s">
        <v>24</v>
      </c>
      <c r="B30" s="40"/>
      <c r="C30" s="40"/>
      <c r="D30" s="40"/>
      <c r="E30" s="40"/>
      <c r="F30" s="40"/>
      <c r="G30" s="17"/>
      <c r="K30" s="4"/>
      <c r="L30" s="4"/>
      <c r="M30" s="4"/>
      <c r="N30" s="4"/>
      <c r="O30" s="4"/>
      <c r="P30" s="4"/>
      <c r="Q30" s="20"/>
    </row>
    <row r="31" spans="1:17" ht="12.75">
      <c r="A31" s="13" t="s">
        <v>25</v>
      </c>
      <c r="B31" s="4"/>
      <c r="C31" s="4"/>
      <c r="D31" s="4"/>
      <c r="E31" s="4"/>
      <c r="F31" s="4"/>
      <c r="G31" s="14">
        <v>5200.8</v>
      </c>
      <c r="K31" s="4"/>
      <c r="L31" s="4"/>
      <c r="M31" s="4"/>
      <c r="N31" s="4"/>
      <c r="O31" s="4"/>
      <c r="P31" s="4"/>
      <c r="Q31" s="20"/>
    </row>
    <row r="32" spans="1:17" ht="12.75">
      <c r="A32" s="18" t="s">
        <v>26</v>
      </c>
      <c r="B32" s="11"/>
      <c r="C32" s="11"/>
      <c r="D32" s="11"/>
      <c r="E32" s="11"/>
      <c r="F32" s="11"/>
      <c r="G32" s="38">
        <f>G31*0.202</f>
        <v>1050.5616</v>
      </c>
      <c r="K32" s="4"/>
      <c r="L32" s="4"/>
      <c r="M32" s="4"/>
      <c r="N32" s="4"/>
      <c r="O32" s="4"/>
      <c r="P32" s="4"/>
      <c r="Q32" s="33"/>
    </row>
    <row r="33" spans="1:17" ht="12.75">
      <c r="A33" s="13" t="s">
        <v>27</v>
      </c>
      <c r="B33" s="4"/>
      <c r="C33" s="4"/>
      <c r="D33" s="4"/>
      <c r="E33" s="4"/>
      <c r="F33" s="4"/>
      <c r="G33" s="41">
        <v>12</v>
      </c>
      <c r="K33" s="4"/>
      <c r="L33" s="4"/>
      <c r="M33" s="4"/>
      <c r="N33" s="4"/>
      <c r="O33" s="4"/>
      <c r="P33" s="4"/>
      <c r="Q33" s="16"/>
    </row>
    <row r="34" spans="1:17" ht="12.75">
      <c r="A34" s="18" t="s">
        <v>28</v>
      </c>
      <c r="B34" s="11"/>
      <c r="C34" s="11"/>
      <c r="D34" s="11"/>
      <c r="E34" s="11"/>
      <c r="F34" s="11"/>
      <c r="G34" s="14"/>
      <c r="K34" s="4"/>
      <c r="L34" s="4"/>
      <c r="M34" s="4"/>
      <c r="N34" s="4"/>
      <c r="O34" s="4"/>
      <c r="P34" s="4"/>
      <c r="Q34" s="20"/>
    </row>
    <row r="35" spans="1:17" ht="12.75">
      <c r="A35" s="18" t="s">
        <v>29</v>
      </c>
      <c r="B35" s="11"/>
      <c r="C35" s="11"/>
      <c r="D35" s="11"/>
      <c r="E35" s="11"/>
      <c r="F35" s="11"/>
      <c r="G35" s="14"/>
      <c r="K35" s="4"/>
      <c r="L35" s="4"/>
      <c r="M35" s="4"/>
      <c r="N35" s="4"/>
      <c r="O35" s="4"/>
      <c r="P35" s="4"/>
      <c r="Q35" s="20"/>
    </row>
    <row r="36" spans="1:17" ht="12.75">
      <c r="A36" s="13" t="s">
        <v>30</v>
      </c>
      <c r="B36" s="4"/>
      <c r="C36" s="4"/>
      <c r="D36" s="4"/>
      <c r="E36" s="4"/>
      <c r="F36" s="4"/>
      <c r="G36" s="41"/>
      <c r="K36" s="4"/>
      <c r="L36" s="4"/>
      <c r="M36" s="4"/>
      <c r="N36" s="4"/>
      <c r="O36" s="4"/>
      <c r="P36" s="4"/>
      <c r="Q36" s="16"/>
    </row>
    <row r="37" spans="1:17" ht="12.75">
      <c r="A37" s="18" t="s">
        <v>31</v>
      </c>
      <c r="B37" s="11"/>
      <c r="C37" s="11"/>
      <c r="D37" s="11"/>
      <c r="E37" s="11"/>
      <c r="F37" s="11"/>
      <c r="G37" s="42">
        <f>G5*0.09</f>
        <v>501.47999999999996</v>
      </c>
      <c r="K37" s="4"/>
      <c r="L37" s="4"/>
      <c r="M37" s="4"/>
      <c r="N37" s="4"/>
      <c r="O37" s="4"/>
      <c r="P37" s="4"/>
      <c r="Q37" s="33"/>
    </row>
    <row r="38" spans="1:17" ht="12.75">
      <c r="A38" s="13" t="s">
        <v>32</v>
      </c>
      <c r="B38" s="4"/>
      <c r="C38" s="4"/>
      <c r="D38" s="4"/>
      <c r="E38" s="4"/>
      <c r="F38" s="4"/>
      <c r="G38" s="43">
        <f>G5*0.31</f>
        <v>1727.32</v>
      </c>
      <c r="K38" s="4"/>
      <c r="L38" s="4"/>
      <c r="M38" s="4"/>
      <c r="N38" s="4"/>
      <c r="O38" s="4"/>
      <c r="P38" s="4"/>
      <c r="Q38" s="44"/>
    </row>
    <row r="39" spans="1:17" ht="12.75">
      <c r="A39" s="36" t="s">
        <v>33</v>
      </c>
      <c r="B39" s="45"/>
      <c r="C39" s="45"/>
      <c r="D39" s="45"/>
      <c r="E39" s="45"/>
      <c r="F39" s="6"/>
      <c r="G39" s="37">
        <f>G41+G46+G51+G56+G57</f>
        <v>14748.69588</v>
      </c>
      <c r="K39" s="32"/>
      <c r="L39" s="32"/>
      <c r="M39" s="32"/>
      <c r="N39" s="32"/>
      <c r="O39" s="32"/>
      <c r="P39" s="4"/>
      <c r="Q39" s="33"/>
    </row>
    <row r="40" spans="1:17" ht="12.75">
      <c r="A40" s="30" t="s">
        <v>34</v>
      </c>
      <c r="B40" s="32"/>
      <c r="C40" s="32"/>
      <c r="D40" s="32"/>
      <c r="E40" s="32"/>
      <c r="F40" s="4"/>
      <c r="G40" s="23"/>
      <c r="K40" s="32"/>
      <c r="L40" s="32"/>
      <c r="M40" s="32"/>
      <c r="N40" s="32"/>
      <c r="O40" s="32"/>
      <c r="P40" s="4"/>
      <c r="Q40" s="20"/>
    </row>
    <row r="41" spans="1:17" ht="12.75">
      <c r="A41" s="39" t="s">
        <v>35</v>
      </c>
      <c r="B41" s="40"/>
      <c r="C41" s="40"/>
      <c r="D41" s="40"/>
      <c r="E41" s="40"/>
      <c r="F41" s="40"/>
      <c r="G41" s="21">
        <f>SUM(G42:G45)</f>
        <v>7968.8994</v>
      </c>
      <c r="K41" s="4"/>
      <c r="L41" s="4"/>
      <c r="M41" s="4"/>
      <c r="N41" s="4"/>
      <c r="O41" s="4"/>
      <c r="P41" s="4"/>
      <c r="Q41" s="33"/>
    </row>
    <row r="42" spans="1:17" ht="12.75">
      <c r="A42" s="13" t="s">
        <v>36</v>
      </c>
      <c r="B42" s="4"/>
      <c r="C42" s="4"/>
      <c r="D42" s="4"/>
      <c r="E42" s="4"/>
      <c r="F42" s="4"/>
      <c r="G42" s="23">
        <v>6629.7</v>
      </c>
      <c r="K42" s="4"/>
      <c r="L42" s="4"/>
      <c r="M42" s="4"/>
      <c r="N42" s="4"/>
      <c r="O42" s="4"/>
      <c r="P42" s="4"/>
      <c r="Q42" s="20"/>
    </row>
    <row r="43" spans="1:17" ht="12.75">
      <c r="A43" s="18" t="s">
        <v>37</v>
      </c>
      <c r="B43" s="11"/>
      <c r="C43" s="11"/>
      <c r="D43" s="11"/>
      <c r="E43" s="11"/>
      <c r="F43" s="11"/>
      <c r="G43" s="38">
        <f>G42*0.202</f>
        <v>1339.1994</v>
      </c>
      <c r="K43" s="4"/>
      <c r="L43" s="4"/>
      <c r="M43" s="4"/>
      <c r="N43" s="4"/>
      <c r="O43" s="4"/>
      <c r="P43" s="4"/>
      <c r="Q43" s="33"/>
    </row>
    <row r="44" spans="1:17" ht="12.75">
      <c r="A44" s="18" t="s">
        <v>38</v>
      </c>
      <c r="B44" s="11"/>
      <c r="C44" s="11"/>
      <c r="D44" s="11"/>
      <c r="E44" s="11"/>
      <c r="F44" s="11"/>
      <c r="G44" s="14"/>
      <c r="K44" s="4"/>
      <c r="L44" s="4"/>
      <c r="M44" s="4"/>
      <c r="N44" s="4"/>
      <c r="O44" s="4"/>
      <c r="P44" s="4"/>
      <c r="Q44" s="20"/>
    </row>
    <row r="45" spans="1:17" ht="12.75">
      <c r="A45" s="13" t="s">
        <v>39</v>
      </c>
      <c r="B45" s="4"/>
      <c r="C45" s="4"/>
      <c r="D45" s="4"/>
      <c r="E45" s="4"/>
      <c r="F45" s="4"/>
      <c r="G45" s="41"/>
      <c r="K45" s="4"/>
      <c r="L45" s="4"/>
      <c r="M45" s="4"/>
      <c r="N45" s="4"/>
      <c r="O45" s="4"/>
      <c r="P45" s="4"/>
      <c r="Q45" s="16"/>
    </row>
    <row r="46" spans="1:17" ht="12.75">
      <c r="A46" s="18" t="s">
        <v>40</v>
      </c>
      <c r="B46" s="11"/>
      <c r="C46" s="11"/>
      <c r="D46" s="11"/>
      <c r="E46" s="11"/>
      <c r="F46" s="11"/>
      <c r="G46" s="38">
        <f>G47+G48</f>
        <v>5498.23648</v>
      </c>
      <c r="K46" s="4"/>
      <c r="L46" s="4"/>
      <c r="M46" s="4"/>
      <c r="N46" s="4"/>
      <c r="O46" s="4"/>
      <c r="P46" s="4"/>
      <c r="Q46" s="33"/>
    </row>
    <row r="47" spans="1:19" ht="12.75">
      <c r="A47" s="13" t="s">
        <v>41</v>
      </c>
      <c r="B47" s="4"/>
      <c r="C47" s="4"/>
      <c r="D47" s="4"/>
      <c r="E47" s="4"/>
      <c r="F47" s="4"/>
      <c r="G47" s="23">
        <v>4574.24</v>
      </c>
      <c r="H47" s="68"/>
      <c r="I47" s="68"/>
      <c r="K47" s="4"/>
      <c r="L47" s="4"/>
      <c r="M47" s="4"/>
      <c r="N47" s="4"/>
      <c r="O47" s="4"/>
      <c r="P47" s="4"/>
      <c r="Q47" s="20"/>
      <c r="R47" s="68"/>
      <c r="S47" s="68"/>
    </row>
    <row r="48" spans="1:17" ht="12.75">
      <c r="A48" s="18" t="s">
        <v>42</v>
      </c>
      <c r="B48" s="11"/>
      <c r="C48" s="11"/>
      <c r="D48" s="11"/>
      <c r="E48" s="11"/>
      <c r="F48" s="11"/>
      <c r="G48" s="38">
        <f>G47*0.202</f>
        <v>923.99648</v>
      </c>
      <c r="K48" s="4"/>
      <c r="L48" s="4"/>
      <c r="M48" s="4"/>
      <c r="N48" s="4"/>
      <c r="O48" s="4"/>
      <c r="P48" s="4"/>
      <c r="Q48" s="33"/>
    </row>
    <row r="49" spans="1:17" ht="12.75">
      <c r="A49" s="13" t="s">
        <v>43</v>
      </c>
      <c r="B49" s="4"/>
      <c r="C49" s="4"/>
      <c r="D49" s="4"/>
      <c r="E49" s="4"/>
      <c r="F49" s="4"/>
      <c r="G49" s="23"/>
      <c r="K49" s="4"/>
      <c r="L49" s="4"/>
      <c r="M49" s="4"/>
      <c r="N49" s="4"/>
      <c r="O49" s="4"/>
      <c r="P49" s="4"/>
      <c r="Q49" s="20"/>
    </row>
    <row r="50" spans="1:17" ht="12.75">
      <c r="A50" s="18" t="s">
        <v>39</v>
      </c>
      <c r="B50" s="11"/>
      <c r="C50" s="11"/>
      <c r="D50" s="11"/>
      <c r="E50" s="11"/>
      <c r="F50" s="11"/>
      <c r="G50" s="14"/>
      <c r="K50" s="4"/>
      <c r="L50" s="4"/>
      <c r="M50" s="4"/>
      <c r="N50" s="4"/>
      <c r="O50" s="4"/>
      <c r="P50" s="4"/>
      <c r="Q50" s="20"/>
    </row>
    <row r="51" spans="1:1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  <c r="K51" s="4"/>
      <c r="L51" s="4"/>
      <c r="M51" s="4"/>
      <c r="N51" s="4"/>
      <c r="O51" s="4"/>
      <c r="P51" s="4"/>
      <c r="Q51" s="20"/>
    </row>
    <row r="52" spans="1:17" ht="12.75">
      <c r="A52" s="18" t="s">
        <v>45</v>
      </c>
      <c r="B52" s="11"/>
      <c r="C52" s="11"/>
      <c r="D52" s="11"/>
      <c r="E52" s="11"/>
      <c r="F52" s="11"/>
      <c r="G52" s="14"/>
      <c r="K52" s="4"/>
      <c r="L52" s="4"/>
      <c r="M52" s="4"/>
      <c r="N52" s="4"/>
      <c r="O52" s="4"/>
      <c r="P52" s="4"/>
      <c r="Q52" s="20"/>
    </row>
    <row r="53" spans="1:17" ht="12.75">
      <c r="A53" s="13" t="s">
        <v>42</v>
      </c>
      <c r="B53" s="4"/>
      <c r="C53" s="4"/>
      <c r="D53" s="4"/>
      <c r="E53" s="4"/>
      <c r="F53" s="4"/>
      <c r="G53" s="14"/>
      <c r="K53" s="4"/>
      <c r="L53" s="4"/>
      <c r="M53" s="4"/>
      <c r="N53" s="4"/>
      <c r="O53" s="4"/>
      <c r="P53" s="4"/>
      <c r="Q53" s="20"/>
    </row>
    <row r="54" spans="1:17" ht="12.75">
      <c r="A54" s="18" t="s">
        <v>46</v>
      </c>
      <c r="B54" s="11"/>
      <c r="C54" s="11"/>
      <c r="D54" s="11"/>
      <c r="E54" s="11"/>
      <c r="F54" s="11"/>
      <c r="G54" s="14"/>
      <c r="K54" s="4"/>
      <c r="L54" s="4"/>
      <c r="M54" s="4"/>
      <c r="N54" s="4"/>
      <c r="O54" s="4"/>
      <c r="P54" s="4"/>
      <c r="Q54" s="20"/>
    </row>
    <row r="55" spans="1:17" ht="12.75">
      <c r="A55" s="13" t="s">
        <v>39</v>
      </c>
      <c r="B55" s="4"/>
      <c r="C55" s="4"/>
      <c r="D55" s="4"/>
      <c r="E55" s="4"/>
      <c r="F55" s="11" t="s">
        <v>96</v>
      </c>
      <c r="G55" s="41"/>
      <c r="K55" s="4"/>
      <c r="L55" s="4"/>
      <c r="M55" s="4"/>
      <c r="N55" s="4"/>
      <c r="O55" s="4"/>
      <c r="P55" s="4"/>
      <c r="Q55" s="16"/>
    </row>
    <row r="56" spans="1:17" ht="12.75">
      <c r="A56" s="46" t="s">
        <v>49</v>
      </c>
      <c r="B56" s="47"/>
      <c r="C56" s="47"/>
      <c r="D56" s="47"/>
      <c r="E56" s="47"/>
      <c r="F56" s="47"/>
      <c r="G56" s="48">
        <f>G5*0.23</f>
        <v>1281.56</v>
      </c>
      <c r="K56" s="4"/>
      <c r="L56" s="4"/>
      <c r="M56" s="4"/>
      <c r="N56" s="4"/>
      <c r="O56" s="4"/>
      <c r="P56" s="4"/>
      <c r="Q56" s="44"/>
    </row>
    <row r="57" spans="1:17" ht="12.75">
      <c r="A57" s="46" t="s">
        <v>50</v>
      </c>
      <c r="B57" s="47"/>
      <c r="C57" s="47"/>
      <c r="D57" s="47"/>
      <c r="E57" s="47"/>
      <c r="F57" s="47"/>
      <c r="G57" s="66"/>
      <c r="K57" s="4"/>
      <c r="L57" s="4"/>
      <c r="M57" s="4"/>
      <c r="N57" s="4"/>
      <c r="O57" s="4"/>
      <c r="P57" s="4"/>
      <c r="Q57" s="16"/>
    </row>
    <row r="58" spans="1:17" ht="12.75">
      <c r="A58" s="36" t="s">
        <v>51</v>
      </c>
      <c r="B58" s="6"/>
      <c r="C58" s="6"/>
      <c r="D58" s="6"/>
      <c r="E58" s="6"/>
      <c r="F58" s="50"/>
      <c r="G58" s="48">
        <f>G5*2.37</f>
        <v>13205.640000000001</v>
      </c>
      <c r="K58" s="32"/>
      <c r="L58" s="4"/>
      <c r="M58" s="4"/>
      <c r="N58" s="4"/>
      <c r="O58" s="4"/>
      <c r="P58" s="4"/>
      <c r="Q58" s="44"/>
    </row>
    <row r="59" spans="1:17" ht="12.75">
      <c r="A59" s="13" t="s">
        <v>52</v>
      </c>
      <c r="B59" s="4"/>
      <c r="C59" s="4"/>
      <c r="D59" s="4"/>
      <c r="E59" s="4"/>
      <c r="F59" s="51"/>
      <c r="G59" s="52"/>
      <c r="K59" s="4"/>
      <c r="L59" s="4"/>
      <c r="M59" s="4"/>
      <c r="N59" s="4"/>
      <c r="O59" s="4"/>
      <c r="P59" s="4"/>
      <c r="Q59" s="16"/>
    </row>
    <row r="60" spans="1:17" ht="12.75">
      <c r="A60" s="13" t="s">
        <v>53</v>
      </c>
      <c r="B60" s="4"/>
      <c r="C60" s="4"/>
      <c r="D60" s="4"/>
      <c r="E60" s="4"/>
      <c r="F60" s="51"/>
      <c r="G60" s="51"/>
      <c r="K60" s="4"/>
      <c r="L60" s="4"/>
      <c r="M60" s="4"/>
      <c r="N60" s="4"/>
      <c r="O60" s="4"/>
      <c r="P60" s="4"/>
      <c r="Q60" s="20"/>
    </row>
    <row r="61" spans="1:17" ht="12.75">
      <c r="A61" s="4"/>
      <c r="B61" s="4"/>
      <c r="C61" s="4"/>
      <c r="D61" s="4"/>
      <c r="E61" s="4"/>
      <c r="F61" s="51"/>
      <c r="G61" s="51"/>
      <c r="K61" s="4"/>
      <c r="L61" s="4"/>
      <c r="M61" s="4"/>
      <c r="N61" s="4"/>
      <c r="O61" s="4"/>
      <c r="P61" s="4"/>
      <c r="Q61" s="20"/>
    </row>
    <row r="62" spans="1:17" ht="12.75">
      <c r="A62" s="53" t="s">
        <v>54</v>
      </c>
      <c r="B62" s="29"/>
      <c r="C62" s="29"/>
      <c r="D62" s="26"/>
      <c r="E62" s="26"/>
      <c r="F62" s="27"/>
      <c r="G62" s="54">
        <f>G5*0.77</f>
        <v>4290.4400000000005</v>
      </c>
      <c r="K62" s="9"/>
      <c r="L62" s="9"/>
      <c r="M62" s="9"/>
      <c r="N62" s="4"/>
      <c r="O62" s="4"/>
      <c r="P62" s="4"/>
      <c r="Q62" s="33"/>
    </row>
    <row r="63" spans="1:1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5962.04</v>
      </c>
      <c r="K63" s="32"/>
      <c r="L63" s="32"/>
      <c r="M63" s="32"/>
      <c r="N63" s="32"/>
      <c r="O63" s="32"/>
      <c r="P63" s="32"/>
      <c r="Q63" s="44"/>
    </row>
    <row r="64" spans="1:17" ht="12.75">
      <c r="A64" s="36" t="s">
        <v>56</v>
      </c>
      <c r="B64" s="6"/>
      <c r="C64" s="6"/>
      <c r="D64" s="6"/>
      <c r="E64" s="6"/>
      <c r="F64" s="6"/>
      <c r="G64" s="49"/>
      <c r="K64" s="32"/>
      <c r="L64" s="4"/>
      <c r="M64" s="4"/>
      <c r="N64" s="4"/>
      <c r="O64" s="4"/>
      <c r="P64" s="4"/>
      <c r="Q64" s="16"/>
    </row>
    <row r="65" spans="1:17" ht="12.75">
      <c r="A65" s="53" t="s">
        <v>57</v>
      </c>
      <c r="B65" s="58"/>
      <c r="C65" s="29"/>
      <c r="D65" s="29"/>
      <c r="E65" s="29"/>
      <c r="F65" s="59"/>
      <c r="G65" s="48">
        <f>G5*0.64</f>
        <v>3566.08</v>
      </c>
      <c r="K65" s="9"/>
      <c r="L65" s="60"/>
      <c r="M65" s="9"/>
      <c r="N65" s="9"/>
      <c r="O65" s="9"/>
      <c r="P65" s="9"/>
      <c r="Q65" s="44"/>
    </row>
    <row r="66" spans="1:17" ht="12.75">
      <c r="A66" s="61" t="s">
        <v>58</v>
      </c>
      <c r="B66" s="62"/>
      <c r="C66" s="62"/>
      <c r="D66" s="62"/>
      <c r="E66" s="62"/>
      <c r="F66" s="62"/>
      <c r="G66" s="63">
        <f>G18*0.06</f>
        <v>3192.0618</v>
      </c>
      <c r="K66" s="9"/>
      <c r="L66" s="9"/>
      <c r="M66" s="9"/>
      <c r="N66" s="9"/>
      <c r="O66" s="9"/>
      <c r="P66" s="9"/>
      <c r="Q66" s="64"/>
    </row>
    <row r="67" spans="1:1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55789.44704000001</v>
      </c>
      <c r="K67" s="4"/>
      <c r="L67" s="4"/>
      <c r="M67" s="4"/>
      <c r="N67" s="4"/>
      <c r="O67" s="4"/>
      <c r="P67" s="4"/>
      <c r="Q67" s="33"/>
    </row>
    <row r="68" spans="1:18" ht="12.75">
      <c r="A68" s="25" t="s">
        <v>60</v>
      </c>
      <c r="B68" s="26"/>
      <c r="C68" s="26"/>
      <c r="D68" s="26"/>
      <c r="E68" s="26"/>
      <c r="F68" s="26"/>
      <c r="G68" s="54">
        <f>G18-G67</f>
        <v>-2588.4170400000075</v>
      </c>
      <c r="H68" s="22"/>
      <c r="K68" s="4"/>
      <c r="L68" s="4"/>
      <c r="M68" s="4"/>
      <c r="N68" s="4"/>
      <c r="O68" s="4"/>
      <c r="P68" s="4"/>
      <c r="Q68" s="33"/>
      <c r="R68" s="22"/>
    </row>
    <row r="69" spans="1:18" ht="12.75">
      <c r="A69" s="25" t="s">
        <v>61</v>
      </c>
      <c r="B69" s="26"/>
      <c r="C69" s="26"/>
      <c r="D69" s="26"/>
      <c r="E69" s="26"/>
      <c r="F69" s="26"/>
      <c r="G69" s="54">
        <f>G8+G68</f>
        <v>187112.76296</v>
      </c>
      <c r="H69" s="22"/>
      <c r="K69" s="4"/>
      <c r="L69" s="4"/>
      <c r="M69" s="4"/>
      <c r="N69" s="4"/>
      <c r="O69" s="4"/>
      <c r="P69" s="4"/>
      <c r="Q69" s="33"/>
      <c r="R69" s="22"/>
    </row>
    <row r="70" spans="16:17" ht="12.75">
      <c r="P70" s="1"/>
      <c r="Q70" s="1"/>
    </row>
    <row r="71" spans="16:17" ht="12.75">
      <c r="P71" s="1"/>
      <c r="Q71" s="1"/>
    </row>
    <row r="72" spans="1:17" ht="12.75">
      <c r="A72" s="1" t="s">
        <v>62</v>
      </c>
      <c r="K72" s="1"/>
      <c r="P72" s="1"/>
      <c r="Q72" s="1"/>
    </row>
    <row r="73" spans="16:17" ht="12.75">
      <c r="P73" s="1"/>
      <c r="Q73" s="1"/>
    </row>
    <row r="74" spans="16:17" ht="12.75">
      <c r="P74" s="1"/>
      <c r="Q74" s="1"/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34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171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3099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27498.93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34810.85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51811.15</v>
      </c>
      <c r="H13" s="19">
        <f>G13/G10*100</f>
        <v>148.83621054929714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-17000.300000000003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51811.15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6184.729219999999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1297.17942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898.7099999999999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181.53942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216.93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4887.5498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3034.9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613.0498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278.90999999999997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960.6899999999999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7276.584000000001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4455.814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3707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748.8140000000001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2108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G47*0.262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712.77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7344.63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2386.23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3315.9300000000003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1983.3600000000001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3108.669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31600.13222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20211.017780000002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47709.94778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172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3304.3</v>
      </c>
    </row>
    <row r="6" spans="1:10" ht="12.75">
      <c r="A6" s="1"/>
      <c r="B6" s="2" t="s">
        <v>105</v>
      </c>
      <c r="C6" s="2"/>
      <c r="D6" s="2"/>
      <c r="E6" s="1"/>
      <c r="G6" s="3">
        <v>3202.6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-75871.61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35973.39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1142.09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33673.32</v>
      </c>
      <c r="H13" s="19">
        <f>G13/G10*100</f>
        <v>93.60619057586733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2300.0699999999997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34815.409999999996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7066.771694000001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1383.113894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958.247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193.56589400000001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231.30100000000004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5683.657800000001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3628.9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733.0378000000001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77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297.387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1024.333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6843.960080000001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3839.6688000000004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3194.4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645.2688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2244.3022800000003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1867.14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377.16228000000007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759.989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7831.191000000001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2544.311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3535.6010000000006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2114.752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2088.9246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32025.511374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2789.8986259999947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-73081.711374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2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173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6490.2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-47385.77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72917.95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56004.59</v>
      </c>
      <c r="H13" s="19">
        <f>G13/G10*100</f>
        <v>76.80494309014448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16913.36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56004.59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16706.844515999997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2651.765916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1882.158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380.195916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G5*0.06</f>
        <v>389.412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14055.078599999999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9419.3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1902.6986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137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584.1179999999999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2011.962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10348.660199999998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4443.9142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3697.1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746.8142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v>4412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/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1492.746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15381.774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4997.454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6944.514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4153.728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3360.2753999999995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61893.250115999996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-5888.660115999999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-53274.430115999996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8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174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4598.6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-777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51633.33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44234.11</v>
      </c>
      <c r="H13" s="19">
        <f>G13/G10*100</f>
        <v>85.6696827417484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7399.220000000001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44234.11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10028.432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1901.931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v>1314.5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265.529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321.90200000000004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8126.501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5230.5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1056.5610000000001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413.874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1425.566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7590.93264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3206.335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2667.5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538.835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3326.91964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2767.82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559.09964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1057.678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10898.682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3540.9220000000005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4920.502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2943.1040000000003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2654.0466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42576.62124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1657.4887600000002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880.4887600000002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37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175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4660.9</v>
      </c>
    </row>
    <row r="6" spans="1:10" ht="12.75">
      <c r="A6" s="1"/>
      <c r="B6" s="2" t="s">
        <v>105</v>
      </c>
      <c r="C6" s="2"/>
      <c r="D6" s="2"/>
      <c r="E6" s="1"/>
      <c r="G6" s="3">
        <v>4554.8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102656.95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51156.11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39547.64</v>
      </c>
      <c r="H13" s="19">
        <f>G13/G10*100</f>
        <v>77.307754635761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11608.470000000001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39547.64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9763.897321999999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1950.9595219999999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1351.6609999999998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273.03552199999996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326.26300000000003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7812.9378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4948.9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999.6777999999999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419.48099999999994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1444.879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10919.7526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6472.169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5384.5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1087.669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3375.5766000000003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2808.3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567.2766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1072.007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11046.333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3588.893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4987.163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2982.9759999999997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2372.8584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45661.87332199999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-6114.233321999993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96542.716678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176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3494.8</v>
      </c>
    </row>
    <row r="6" spans="1:10" ht="12.75">
      <c r="A6" s="1"/>
      <c r="B6" s="2" t="s">
        <v>105</v>
      </c>
      <c r="C6" s="2"/>
      <c r="D6" s="2"/>
      <c r="E6" s="1"/>
      <c r="G6" s="3">
        <v>2731.8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38736.86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30678.12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2901.84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31272.74</v>
      </c>
      <c r="H13" s="19">
        <f>G13/G10*100</f>
        <v>101.93825436500022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-594.6200000000026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34174.58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6712.341984000001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1462.853384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1013.492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204.725384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244.63600000000002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5249.488600000001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3204.3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647.2686000000001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77"/>
      <c r="E34" s="11"/>
      <c r="F34" s="11"/>
      <c r="G34" s="79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314.532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1083.3880000000001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10224.155279999999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6332.015799999999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5267.9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1064.1158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2913.3354799999997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2423.74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489.59548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803.8040000000001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175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8282.676000000001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G5*0.71</f>
        <v>2481.308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3739.4360000000006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2236.672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2050.4748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35727.064064000006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-1552.4840640000039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37184.375936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37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177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3358.5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15385.57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37708.17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33956.32</v>
      </c>
      <c r="H13" s="19">
        <f>G13/G10*100</f>
        <v>90.05029944439097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3751.8499999999985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33956.32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7255.258530000001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1405.8009299999999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973.9649999999999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196.74093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235.09500000000003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5849.457600000001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3748.8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757.2576000000001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302.265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1041.135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6595.68824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3560.6846000000005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2962.3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598.3846000000001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2262.54864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1882.32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380.22864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772.455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7959.645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2586.045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3593.5950000000003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2149.44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2037.3791999999999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32177.050970000004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1779.2690299999958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17164.839029999996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0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178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3319.9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-24825.41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37289.33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32469.38</v>
      </c>
      <c r="H13" s="19">
        <f>G13/G10*100</f>
        <v>87.07418449191766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4819.950000000001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32469.38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7193.0252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1373.4515999999999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v>949.3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191.7586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232.39300000000003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5819.573600000001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3726.8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752.8136000000001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12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298.791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1029.169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6248.0672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3227.4902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2685.1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542.3902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v>2257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/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763.577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7868.1630000000005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2556.3230000000003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3552.293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2124.736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1948.1628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31490.770200000006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978.6097999999947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-23846.800200000005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9" sqref="G9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72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117.3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-56478.53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581.81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21"/>
      <c r="H13" s="19">
        <f>G13/G10*100</f>
        <v>0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581.81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0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246.06705599999998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43.696596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G5*0.26</f>
        <v>30.498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6.160596000000001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G5*0.06</f>
        <v>7.037999999999999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202.37045999999998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133.23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26.91246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2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G5*0.08</f>
        <v>9.384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G5*0.28</f>
        <v>32.844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436.14972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411.51672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342.36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69.15672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G5*0.21</f>
        <v>24.633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G5*1.08</f>
        <v>126.68400000000001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G5*0.45</f>
        <v>52.785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G5*0.58</f>
        <v>68.03399999999999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0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929.7197759999999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-929.7197759999999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-57408.249776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49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179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4735</v>
      </c>
    </row>
    <row r="6" spans="1:10" ht="12.75">
      <c r="A6" s="1"/>
      <c r="B6" s="2" t="s">
        <v>105</v>
      </c>
      <c r="C6" s="2"/>
      <c r="D6" s="2"/>
      <c r="E6" s="1"/>
      <c r="G6" s="3">
        <v>4675.5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77811.23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48202.43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46010</v>
      </c>
      <c r="H13" s="19">
        <f>G13/G10*100</f>
        <v>95.45161934782126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2192.4300000000003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46010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10054.042300000001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1981.9762999999998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1373.1499999999999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277.3763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331.45000000000005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8072.066000000001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5258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1062.116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426.15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G5*0.28</f>
        <v>1325.8000000000002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8940.7048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4672.6548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3887.4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785.2548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v>3179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G47*0.262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1089.05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11221.95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3645.9500000000003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5066.450000000001</v>
      </c>
    </row>
    <row r="64" spans="1:7" ht="12.75">
      <c r="A64" s="36" t="s">
        <v>114</v>
      </c>
      <c r="B64" s="6"/>
      <c r="C64" s="6"/>
      <c r="D64" s="6"/>
      <c r="E64" s="6"/>
      <c r="F64" s="6"/>
      <c r="G64" s="49">
        <v>1471.93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3030.4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2760.6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46192.0271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-182.02709999999934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77629.2029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8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180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3375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-171401.69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37901.32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37930.56</v>
      </c>
      <c r="H13" s="19">
        <f>G13/G10*100</f>
        <v>100.07714770883969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-29.239999999997963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37930.56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7344.130499999999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1412.7075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978.7499999999999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197.70749999999998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236.25000000000003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5931.423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3811.5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769.923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303.75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1046.25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7680.4392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4609.1892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3834.6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774.5892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v>2295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G47*0.262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776.25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7998.75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2598.75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3611.25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2160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2275.8336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33669.1533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4261.4067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-167140.2833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181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3566.7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-175021.25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47639.06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40551.06</v>
      </c>
      <c r="H13" s="19">
        <f>G13/G10*100</f>
        <v>85.1214528582218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7088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40551.06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7883.168086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1492.9492859999998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1034.3429999999998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208.93728599999997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249.669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6390.2188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4129.4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834.1388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321.003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1105.677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6605.0512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3359.7102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2795.1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564.6102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2425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820.341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8453.079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2746.359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3816.369</v>
      </c>
    </row>
    <row r="64" spans="1:7" ht="12.75">
      <c r="A64" s="36" t="s">
        <v>114</v>
      </c>
      <c r="B64" s="6"/>
      <c r="C64" s="6"/>
      <c r="D64" s="6"/>
      <c r="E64" s="6"/>
      <c r="F64" s="6"/>
      <c r="G64" s="49">
        <v>1471.93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2282.688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2433.0636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35691.707886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4859.352114000001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-170161.897886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40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182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2570.4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-130808.92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28865.61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27325.06</v>
      </c>
      <c r="H13" s="19">
        <f>G13/G10*100</f>
        <v>94.66302634865504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1540.5499999999993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27325.06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5750.705632000001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1075.918032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745.4159999999999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150.574032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179.92800000000003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4674.787600000001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3033.8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612.8276000000001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231.336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796.8240000000001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5511.0498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3171.9578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2638.9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533.0578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1747.9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591.192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6091.848000000001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</f>
        <v>1799.2800000000002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2750.3280000000004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1645.056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1639.5036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25187.771032000004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2137.288967999997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-128671.631032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84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5">
      <selection activeCell="G47" sqref="G4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183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3499.7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-27763.08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39301.61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30441.3</v>
      </c>
      <c r="H13" s="19">
        <f>G13/G10*100</f>
        <v>77.45560550827307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8860.310000000001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30441.3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7780.724026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1464.904426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1014.9129999999999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205.012426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244.979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6315.8196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4089.8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826.1396000000001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314.97299999999996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1084.907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5359.9349999999995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3067.504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2552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515.504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1487.5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/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804.931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8294.289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2694.769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3744.679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2239.808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1826.4779999999998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31940.682026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-1499.3820259999993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-29262.462026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85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2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184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3486.39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49097.93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39141.12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43868.84</v>
      </c>
      <c r="H13" s="19">
        <f>G13/G10*100</f>
        <v>112.07865283364397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-4727.719999999994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43868.84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7727.3712662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1459.3331261999997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1011.0530999999999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204.23272619999997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244.0473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6268.038140000001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4049.07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817.9121400000001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6.5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313.77509999999995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1080.7809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4424.96214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1184.16232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985.16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199.00232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2438.93012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2029.06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409.87012000000004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801.8697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8262.7443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2684.5203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3730.4373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2231.2896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2632.1303999999996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31693.455306199998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12175.384693799999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61273.3146938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8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185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3476.4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14144.08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39040.03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33926.91</v>
      </c>
      <c r="H13" s="19">
        <f>G13/G10*100</f>
        <v>86.90287891684511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5113.119999999995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33926.91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8355.910312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1455.151512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1008.156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203.647512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243.34800000000004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6900.7588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4074.4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823.0288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612.77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312.876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1077.684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6366.82732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3067.504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2552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515.504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2499.75132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2079.66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420.09132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799.572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8239.068000000001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2676.828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3719.7480000000005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2224.896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2035.6146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33618.892232000006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308.0177679999979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14452.097767999998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6">
      <selection activeCell="G27" sqref="G2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186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3518.8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48771.68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39516.16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35660.74</v>
      </c>
      <c r="H13" s="19">
        <f>G13/G10*100</f>
        <v>90.24343458473697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3855.4200000000055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35660.74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8642.732103999999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2311.339304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1020.452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206.131304</v>
      </c>
    </row>
    <row r="26" spans="1:7" ht="12.75">
      <c r="A26" s="13" t="s">
        <v>20</v>
      </c>
      <c r="B26" s="4"/>
      <c r="C26" s="4"/>
      <c r="D26" s="4"/>
      <c r="E26" s="4"/>
      <c r="F26" s="4"/>
      <c r="G26" s="23">
        <v>838.44</v>
      </c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246.31600000000003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6331.3928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4096.4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827.4728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316.692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1090.828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5942.897720000001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2603.4118000000003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2165.9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437.51180000000005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2530.16192</v>
      </c>
    </row>
    <row r="47" spans="1:7" ht="12.75">
      <c r="A47" s="13" t="s">
        <v>41</v>
      </c>
      <c r="B47" s="4"/>
      <c r="C47" s="4"/>
      <c r="D47" s="4"/>
      <c r="E47" s="4"/>
      <c r="F47" s="4"/>
      <c r="G47" s="41">
        <v>2104.96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425.20192000000003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809.3240000000001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8339.556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2709.476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3765.1160000000004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2252.032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2139.6443999999997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33791.454224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1869.285775999997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50640.965776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34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187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3499.08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20856.15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41484.07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21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35615.82</v>
      </c>
      <c r="H13" s="19">
        <f>G13/G10*100</f>
        <v>85.85420861549987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5868.25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35615.82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7780.2165064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1464.6449063999999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1014.7331999999999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204.9761064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244.93560000000002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6315.5716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4089.8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826.1396000000001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77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314.9172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1084.7148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6310.69364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3060.893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2546.5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514.393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2445.01224</v>
      </c>
    </row>
    <row r="47" spans="1:7" ht="12.75">
      <c r="A47" s="13" t="s">
        <v>41</v>
      </c>
      <c r="B47" s="4"/>
      <c r="C47" s="4"/>
      <c r="D47" s="4"/>
      <c r="E47" s="4"/>
      <c r="F47" s="4"/>
      <c r="G47" s="41">
        <v>2034.12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410.89224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804.7884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8292.8196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2694.2916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3744.0156</v>
      </c>
    </row>
    <row r="64" spans="1:7" ht="12.75">
      <c r="A64" s="36" t="s">
        <v>114</v>
      </c>
      <c r="B64" s="6"/>
      <c r="C64" s="6"/>
      <c r="D64" s="6"/>
      <c r="E64" s="6"/>
      <c r="F64" s="6"/>
      <c r="G64" s="49">
        <v>1471.93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2239.4112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2136.9492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34670.3273464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945.4926535999984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21801.6426536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89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188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3815.3</v>
      </c>
    </row>
    <row r="6" spans="1:10" ht="12.75">
      <c r="A6" s="1"/>
      <c r="B6" s="2" t="s">
        <v>105</v>
      </c>
      <c r="C6" s="2"/>
      <c r="D6" s="2"/>
      <c r="E6" s="1"/>
      <c r="G6" s="3">
        <v>3632.9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28866.07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40786.28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1152.2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41653.13</v>
      </c>
      <c r="H13" s="19">
        <f>G13/G10*100</f>
        <v>102.12534705297958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-866.8499999999985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42805.329999999994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8066.834073999999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1597.0082739999998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1106.437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223.500274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267.071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6469.8258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4112.9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830.8058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343.377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1182.743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8168.260200000001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4820.7412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4010.6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810.1412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2470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877.5190000000001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9042.261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2937.7810000000004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4082.3710000000005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2441.7920000000004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2568.3197999999998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37307.619073999995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5497.710926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34363.780926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L58" sqref="L58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73</v>
      </c>
      <c r="C4" s="1"/>
      <c r="D4" s="1"/>
      <c r="E4" s="1"/>
    </row>
    <row r="5" spans="1:7" ht="12.75">
      <c r="A5" s="1"/>
      <c r="B5" s="2" t="s">
        <v>3</v>
      </c>
      <c r="C5" s="2"/>
      <c r="D5" s="2"/>
      <c r="E5" s="1"/>
      <c r="G5" s="3">
        <v>379.1</v>
      </c>
    </row>
    <row r="6" spans="1:10" ht="12.75">
      <c r="A6" s="1"/>
      <c r="B6" s="2"/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-35576.06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3703.81</v>
      </c>
    </row>
    <row r="11" spans="1:7" ht="12.75">
      <c r="A11" s="10"/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2171.88</v>
      </c>
      <c r="H13" s="19">
        <f>G13/G10*100</f>
        <v>58.63907705848842</v>
      </c>
    </row>
    <row r="14" spans="1:7" ht="12.75">
      <c r="A14" s="13"/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1531.9299999999998</v>
      </c>
    </row>
    <row r="17" spans="1:7" ht="12.75">
      <c r="A17" s="13"/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2171.88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827.748618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158.683678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109.939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22.207678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26.537000000000003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669.06494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430.47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86.95494000000001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34.119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117.521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1066.27008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979.07708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814.54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164.53708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87.19300000000001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898.4670000000001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G5*0.76</f>
        <v>288.11600000000004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405.63700000000006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130.3128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3616.5514980000003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-1444.6714980000002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-37020.731498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0">
      <selection activeCell="G27" sqref="G27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189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3482.9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-206083.73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46531.53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41139.8</v>
      </c>
      <c r="H13" s="19">
        <f>G13/G10*100</f>
        <v>88.41273863120341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5391.729999999996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41139.8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20698.214282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14406.303281999999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1010.0409999999999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204.028282</v>
      </c>
    </row>
    <row r="26" spans="1:7" ht="12.75">
      <c r="A26" s="13" t="s">
        <v>20</v>
      </c>
      <c r="B26" s="4"/>
      <c r="C26" s="4"/>
      <c r="D26" s="4"/>
      <c r="E26" s="4"/>
      <c r="F26" s="4"/>
      <c r="G26" s="23">
        <v>12983.26</v>
      </c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G5*0.06</f>
        <v>208.974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6291.911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4075.5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823.2510000000001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313.461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1079.699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6236.10232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3026.5158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2517.9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508.61580000000004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2408.51952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2003.76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404.75952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801.067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8254.473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2681.833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3726.7030000000004</v>
      </c>
    </row>
    <row r="64" spans="1:7" ht="12.75">
      <c r="A64" s="36" t="s">
        <v>114</v>
      </c>
      <c r="B64" s="6"/>
      <c r="C64" s="6"/>
      <c r="D64" s="6"/>
      <c r="E64" s="6"/>
      <c r="F64" s="6"/>
      <c r="G64" s="49">
        <v>1471.93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2229.056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2468.388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47766.69960199999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-6626.89960199999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-212710.629602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91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190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3856.91</v>
      </c>
    </row>
    <row r="6" spans="1:10" ht="12.75">
      <c r="A6" s="1"/>
      <c r="B6" s="2" t="s">
        <v>105</v>
      </c>
      <c r="C6" s="2"/>
      <c r="D6" s="2"/>
      <c r="E6" s="1"/>
      <c r="G6" s="3">
        <v>3650.81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193851.49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40984.17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1156.69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37490.96</v>
      </c>
      <c r="H13" s="19">
        <f>G13/G10*100</f>
        <v>91.47668477853766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3493.209999999999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38647.65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8098.486500000001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1594.8281000000002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v>1102.2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222.64440000000002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269.9837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6503.6584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4127.2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833.6944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347.1219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1195.6421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5509.454699999999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3380.8653999999997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2812.7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568.1654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1241.5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887.0893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9140.8767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2969.8206999999998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4126.8937000000005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2468.4224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2318.859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34632.8137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4014.8363000000027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197866.3263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37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191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3499.7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30122.67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39301.68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35828.9</v>
      </c>
      <c r="H13" s="19">
        <f>G13/G10*100</f>
        <v>91.16378740043683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3472.779999999999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35828.9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7780.724026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1464.904426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1014.9129999999999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205.012426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244.979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6315.8196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4089.8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826.1396000000001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314.97299999999996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1084.907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5518.8384399999995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2268.8952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1887.6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381.2952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2445.01224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2034.12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410.89224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804.931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8294.289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2694.769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3744.679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2239.808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2149.734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32422.841466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3406.058534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33528.728533999994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93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43">
      <selection activeCell="G9" sqref="G9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192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275.6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21">
        <v>-21752.32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330.72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/>
      <c r="H13" s="19">
        <f>G13/G10*100</f>
        <v>0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330.72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0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0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0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/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0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/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0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/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G31*0.169</f>
        <v>0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/>
    </row>
    <row r="38" spans="1:7" ht="12.75">
      <c r="A38" s="13" t="s">
        <v>32</v>
      </c>
      <c r="B38" s="4"/>
      <c r="C38" s="4"/>
      <c r="D38" s="4"/>
      <c r="E38" s="4"/>
      <c r="F38" s="4"/>
      <c r="G38" s="43"/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0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0</v>
      </c>
    </row>
    <row r="42" spans="1:7" ht="12.75">
      <c r="A42" s="13" t="s">
        <v>36</v>
      </c>
      <c r="B42" s="4"/>
      <c r="C42" s="4"/>
      <c r="D42" s="4"/>
      <c r="E42" s="4"/>
      <c r="F42" s="4"/>
      <c r="G42" s="23"/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G42*0.169</f>
        <v>0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4"/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/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G5*0.53</f>
        <v>146.068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/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G5*0.56</f>
        <v>154.33600000000004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9"/>
    </row>
    <row r="66" spans="1:7" ht="12.75">
      <c r="A66" s="61" t="s">
        <v>58</v>
      </c>
      <c r="B66" s="62"/>
      <c r="C66" s="62"/>
      <c r="D66" s="62"/>
      <c r="E66" s="62"/>
      <c r="F66" s="62"/>
      <c r="G66" s="63"/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300.40400000000005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-300.40400000000005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-22052.724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94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4">
      <selection activeCell="G34" sqref="G34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193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2595.9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-153183.55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29141.91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24268.76</v>
      </c>
      <c r="H13" s="19">
        <f>G13/G10*100</f>
        <v>83.27786339330537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4873.1500000000015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65">
        <f>G12+G13+G14</f>
        <v>24268.76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5998.172422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1086.5918219999999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752.8109999999999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152.067822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181.71300000000002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4911.5806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3050.3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616.1606</v>
      </c>
    </row>
    <row r="33" spans="1:7" ht="12.75">
      <c r="A33" s="13" t="s">
        <v>27</v>
      </c>
      <c r="B33" s="4"/>
      <c r="C33" s="4"/>
      <c r="D33" s="4"/>
      <c r="E33" s="4"/>
      <c r="F33" s="4"/>
      <c r="G33" s="41">
        <v>206.76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233.631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804.729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5731.7485799999995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3255.3165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2708.25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547.0665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1879.37508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1563.54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315.83508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597.057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6152.283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1998.843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2777.6130000000003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1661.3760000000002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1456.1255999999998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25776.161602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-1507.4016020000017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-154690.951602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95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37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194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2959.3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15443.85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33232.98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32749.89</v>
      </c>
      <c r="H13" s="19">
        <f>G13/G10*100</f>
        <v>98.54635365230561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483.0900000000038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32749.89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6050.540594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1238.703794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858.197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173.355794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207.15100000000004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4811.8368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3018.4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609.7168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77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266.337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917.383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5584.6104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2891.6513999999997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2405.7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485.9514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2012.32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/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680.6390000000001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7013.541000000001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2278.661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3166.4510000000005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1893.9520000000002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1964.9933999999998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27952.749394000002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4797.140605999997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20240.990606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96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8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195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2602.2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-273121.67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29256.5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26073.6</v>
      </c>
      <c r="H13" s="19">
        <f>G13/G10*100</f>
        <v>89.12070821868645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3182.9000000000015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26073.6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5800.536075999999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1089.228876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754.6379999999999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152.43687599999998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182.154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4711.307199999999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3053.6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616.8272000000001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234.19799999999998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806.6819999999999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5049.512000000001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4451.006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3703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748.0060000000001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598.506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6167.214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2003.694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2784.354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1665.408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1564.416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25035.134076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1038.465924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-272083.20407599997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97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1">
      <selection activeCell="G13" sqref="G13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196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5578.1</v>
      </c>
    </row>
    <row r="6" spans="1:10" ht="12.75">
      <c r="A6" s="1"/>
      <c r="B6" s="2" t="s">
        <v>105</v>
      </c>
      <c r="C6" s="2"/>
      <c r="D6" s="2"/>
      <c r="E6" s="1"/>
      <c r="G6" s="3">
        <v>5578.1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-296890.88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69221.76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>
        <v>5423.44</v>
      </c>
    </row>
    <row r="13" spans="1:8" ht="12.75">
      <c r="A13" s="18" t="s">
        <v>11</v>
      </c>
      <c r="B13" s="11"/>
      <c r="C13" s="11"/>
      <c r="D13" s="11"/>
      <c r="E13" s="11"/>
      <c r="F13" s="4"/>
      <c r="G13" s="17">
        <v>59373</v>
      </c>
      <c r="H13" s="19">
        <f>G13/G10*100</f>
        <v>85.7721618173245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9848.759999999995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64796.44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12106.627698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2334.881098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1617.649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326.765098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390.46700000000004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9771.7466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6273.3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1267.2066000000002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502.029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1729.211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10836.373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9261.41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7705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1556.41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f>G47+G48</f>
        <v>0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1282.9630000000002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292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13220.097000000002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G5*0.72</f>
        <v>4016.232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5968.567000000001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3569.9840000000004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3887.7864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53605.667098000005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11190.772901999997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-285700.107098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98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">
      <selection activeCell="K12" sqref="K12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5" ht="12.75">
      <c r="A4" s="1"/>
      <c r="B4" s="2" t="s">
        <v>197</v>
      </c>
      <c r="C4" s="1"/>
      <c r="D4" s="1"/>
      <c r="E4" s="1"/>
    </row>
    <row r="5" spans="1:7" ht="12.75">
      <c r="A5" s="1"/>
      <c r="B5" s="2" t="s">
        <v>104</v>
      </c>
      <c r="C5" s="2"/>
      <c r="D5" s="2"/>
      <c r="E5" s="1"/>
      <c r="G5" s="3">
        <v>14994.09</v>
      </c>
    </row>
    <row r="6" spans="1:10" ht="12.75">
      <c r="A6" s="1"/>
      <c r="B6" s="2" t="s">
        <v>105</v>
      </c>
      <c r="C6" s="2"/>
      <c r="D6" s="2"/>
      <c r="E6" s="1"/>
      <c r="G6" s="3"/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-375459.61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268060.31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258807.28</v>
      </c>
      <c r="H13" s="19">
        <f>G13/G10*100</f>
        <v>96.5481536598984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9253.029999999999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258807.28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116033.0259922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6276.2261922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4348.286099999999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878.3537921999999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1049.5863000000002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109756.7998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14441.9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2917.2638</v>
      </c>
    </row>
    <row r="33" spans="1:7" ht="12.75">
      <c r="A33" s="13" t="s">
        <v>27</v>
      </c>
      <c r="B33" s="4"/>
      <c r="C33" s="4"/>
      <c r="D33" s="4"/>
      <c r="E33" s="20" t="s">
        <v>167</v>
      </c>
      <c r="F33" s="20"/>
      <c r="G33" s="69">
        <v>86400</v>
      </c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1349.4681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4648.1679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42477.303960000005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19912.0315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16565.75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3346.2815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38">
        <f>G47+G48</f>
        <v>10753.18816</v>
      </c>
    </row>
    <row r="47" spans="1:7" ht="12.75">
      <c r="A47" s="13" t="s">
        <v>41</v>
      </c>
      <c r="B47" s="4"/>
      <c r="C47" s="4"/>
      <c r="D47" s="4"/>
      <c r="E47" s="4"/>
      <c r="F47" s="4"/>
      <c r="G47" s="23">
        <v>8946.08</v>
      </c>
    </row>
    <row r="48" spans="1:7" ht="12.75">
      <c r="A48" s="18" t="s">
        <v>42</v>
      </c>
      <c r="B48" s="11"/>
      <c r="C48" s="11"/>
      <c r="D48" s="11"/>
      <c r="E48" s="11"/>
      <c r="F48" s="11"/>
      <c r="G48" s="38">
        <f>G47*0.202</f>
        <v>1807.10816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35">
        <f>SUM(G52:G55)</f>
        <v>7983.4436000000005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>
        <v>6641.8</v>
      </c>
    </row>
    <row r="53" spans="1:7" ht="12.75">
      <c r="A53" s="13" t="s">
        <v>42</v>
      </c>
      <c r="B53" s="4"/>
      <c r="C53" s="4"/>
      <c r="D53" s="4"/>
      <c r="E53" s="4"/>
      <c r="F53" s="4"/>
      <c r="G53" s="38">
        <f>G52*0.202</f>
        <v>1341.6436</v>
      </c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3448.6407000000004</v>
      </c>
    </row>
    <row r="57" spans="1:7" ht="12.75">
      <c r="A57" s="46" t="s">
        <v>50</v>
      </c>
      <c r="B57" s="47"/>
      <c r="C57" s="47"/>
      <c r="D57" s="47"/>
      <c r="E57" s="47"/>
      <c r="F57" s="47"/>
      <c r="G57" s="66">
        <v>380</v>
      </c>
    </row>
    <row r="58" spans="1:7" ht="12.75">
      <c r="A58" s="36" t="s">
        <v>51</v>
      </c>
      <c r="B58" s="6"/>
      <c r="C58" s="6"/>
      <c r="D58" s="6"/>
      <c r="E58" s="6"/>
      <c r="F58" s="50"/>
      <c r="G58" s="48">
        <f>G5*3.66</f>
        <v>54878.3694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G5*1.27</f>
        <v>19042.494300000002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16043.676300000001</v>
      </c>
    </row>
    <row r="64" spans="1:7" ht="12.75">
      <c r="A64" s="36" t="s">
        <v>56</v>
      </c>
      <c r="B64" s="6"/>
      <c r="C64" s="6"/>
      <c r="D64" s="6"/>
      <c r="E64" s="6"/>
      <c r="F64" s="6"/>
      <c r="G64" s="48">
        <f>G5*3.56</f>
        <v>53378.9604</v>
      </c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9596.2176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15528.4368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326978.48475219996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-68171.20475219996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-443630.8147521999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xl/worksheets/sheet99.xml><?xml version="1.0" encoding="utf-8"?>
<worksheet xmlns="http://schemas.openxmlformats.org/spreadsheetml/2006/main" xmlns:r="http://schemas.openxmlformats.org/officeDocument/2006/relationships">
  <dimension ref="A1:J75"/>
  <sheetViews>
    <sheetView showRowColHeaders="0" workbookViewId="0" topLeftCell="A25">
      <selection activeCell="F55" sqref="F55"/>
    </sheetView>
  </sheetViews>
  <sheetFormatPr defaultColWidth="9.140625" defaultRowHeight="12.75"/>
  <cols>
    <col min="6" max="6" width="28.28125" style="1" customWidth="1"/>
    <col min="7" max="7" width="12.421875" style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1"/>
      <c r="B2" s="1"/>
      <c r="C2" s="2" t="s">
        <v>0</v>
      </c>
      <c r="D2" s="2"/>
      <c r="E2" s="2"/>
      <c r="F2" s="2"/>
    </row>
    <row r="3" spans="1:6" ht="12.75">
      <c r="A3" s="1"/>
      <c r="B3" s="1"/>
      <c r="C3" s="2" t="s">
        <v>1</v>
      </c>
      <c r="D3" s="2"/>
      <c r="E3" s="2"/>
      <c r="F3" s="2"/>
    </row>
    <row r="4" spans="1:7" ht="12.75">
      <c r="A4" s="1"/>
      <c r="B4" s="2" t="s">
        <v>198</v>
      </c>
      <c r="C4" s="1"/>
      <c r="D4" s="1"/>
      <c r="E4" s="1"/>
      <c r="G4"/>
    </row>
    <row r="5" spans="1:7" ht="12.75">
      <c r="A5" s="1"/>
      <c r="B5" s="2" t="s">
        <v>104</v>
      </c>
      <c r="C5" s="2"/>
      <c r="D5" s="2"/>
      <c r="E5" s="1"/>
      <c r="G5" s="3">
        <v>3858.5</v>
      </c>
    </row>
    <row r="6" spans="1:10" ht="12.75">
      <c r="A6" s="1"/>
      <c r="B6" s="2" t="s">
        <v>105</v>
      </c>
      <c r="C6" s="2"/>
      <c r="D6" s="2"/>
      <c r="E6" s="1"/>
      <c r="G6" s="3">
        <v>3657.2</v>
      </c>
      <c r="H6" s="2" t="s">
        <v>4</v>
      </c>
      <c r="I6" s="2"/>
      <c r="J6" s="2"/>
    </row>
    <row r="7" spans="1:7" ht="12.75">
      <c r="A7" s="5"/>
      <c r="B7" s="6" t="s">
        <v>5</v>
      </c>
      <c r="C7" s="7" t="s">
        <v>6</v>
      </c>
      <c r="D7" s="6"/>
      <c r="E7" s="6"/>
      <c r="F7" s="6"/>
      <c r="G7" s="8" t="s">
        <v>7</v>
      </c>
    </row>
    <row r="8" spans="1:7" ht="12.75">
      <c r="A8" s="10" t="s">
        <v>8</v>
      </c>
      <c r="B8" s="11"/>
      <c r="C8" s="11"/>
      <c r="D8" s="11"/>
      <c r="E8" s="11"/>
      <c r="F8" s="11"/>
      <c r="G8" s="12">
        <v>88968.24</v>
      </c>
    </row>
    <row r="9" spans="1:7" ht="12.75">
      <c r="A9" s="13"/>
      <c r="B9" s="4"/>
      <c r="C9" s="4"/>
      <c r="D9" s="4"/>
      <c r="E9" s="4"/>
      <c r="F9" s="4"/>
      <c r="G9" s="14"/>
    </row>
    <row r="10" spans="1:7" ht="12.75">
      <c r="A10" s="13" t="s">
        <v>9</v>
      </c>
      <c r="B10" s="4"/>
      <c r="C10" s="4"/>
      <c r="D10" s="4"/>
      <c r="E10" s="4"/>
      <c r="F10" s="4"/>
      <c r="G10" s="17">
        <v>41063.62</v>
      </c>
    </row>
    <row r="11" spans="1:7" ht="12.75">
      <c r="A11" s="10" t="s">
        <v>160</v>
      </c>
      <c r="B11" s="11"/>
      <c r="C11" s="11"/>
      <c r="D11" s="11"/>
      <c r="E11" s="11"/>
      <c r="F11" s="11"/>
      <c r="G11" s="17"/>
    </row>
    <row r="12" spans="1:7" ht="12.75">
      <c r="A12" s="18" t="s">
        <v>10</v>
      </c>
      <c r="B12" s="11"/>
      <c r="C12" s="11"/>
      <c r="D12" s="11"/>
      <c r="E12" s="11"/>
      <c r="F12" s="11"/>
      <c r="G12" s="14"/>
    </row>
    <row r="13" spans="1:8" ht="12.75">
      <c r="A13" s="18" t="s">
        <v>11</v>
      </c>
      <c r="B13" s="11"/>
      <c r="C13" s="11"/>
      <c r="D13" s="11"/>
      <c r="E13" s="11"/>
      <c r="F13" s="4"/>
      <c r="G13" s="17">
        <v>35779.01</v>
      </c>
      <c r="H13" s="19">
        <f>G13/G10*100</f>
        <v>87.13067674014128</v>
      </c>
    </row>
    <row r="14" spans="1:7" ht="12.75">
      <c r="A14" s="13" t="s">
        <v>161</v>
      </c>
      <c r="B14" s="4"/>
      <c r="C14" s="4"/>
      <c r="D14" s="4"/>
      <c r="E14" s="4"/>
      <c r="F14" s="4"/>
      <c r="G14" s="21"/>
    </row>
    <row r="15" spans="1:7" ht="12.75">
      <c r="A15" s="13"/>
      <c r="B15" s="4"/>
      <c r="C15" s="4"/>
      <c r="D15" s="4"/>
      <c r="E15" s="4"/>
      <c r="F15" s="4"/>
      <c r="G15" s="23"/>
    </row>
    <row r="16" spans="1:7" ht="12.75">
      <c r="A16" s="13" t="s">
        <v>12</v>
      </c>
      <c r="B16" s="4"/>
      <c r="C16" s="4"/>
      <c r="D16" s="4"/>
      <c r="E16" s="4"/>
      <c r="F16" s="4"/>
      <c r="G16" s="23">
        <f>G10-G13</f>
        <v>5284.610000000001</v>
      </c>
    </row>
    <row r="17" spans="1:7" ht="12.75">
      <c r="A17" s="13" t="s">
        <v>162</v>
      </c>
      <c r="B17" s="4"/>
      <c r="C17" s="4"/>
      <c r="D17" s="4"/>
      <c r="E17" s="4"/>
      <c r="F17" s="4"/>
      <c r="G17" s="24">
        <f>G11-G14</f>
        <v>0</v>
      </c>
    </row>
    <row r="18" spans="1:7" ht="12.75">
      <c r="A18" s="25" t="s">
        <v>13</v>
      </c>
      <c r="B18" s="26"/>
      <c r="C18" s="26"/>
      <c r="D18" s="26"/>
      <c r="E18" s="26"/>
      <c r="F18" s="27"/>
      <c r="G18" s="28">
        <f>G12+G13+G14</f>
        <v>35779.01</v>
      </c>
    </row>
    <row r="19" spans="1:7" ht="12.75">
      <c r="A19" s="25"/>
      <c r="B19" s="26" t="s">
        <v>5</v>
      </c>
      <c r="C19" s="29" t="s">
        <v>14</v>
      </c>
      <c r="D19" s="26"/>
      <c r="E19" s="26"/>
      <c r="F19" s="26"/>
      <c r="G19" s="8" t="s">
        <v>7</v>
      </c>
    </row>
    <row r="20" spans="1:7" ht="12.75">
      <c r="A20" s="30" t="s">
        <v>15</v>
      </c>
      <c r="B20" s="4"/>
      <c r="C20" s="4"/>
      <c r="D20" s="4"/>
      <c r="E20" s="4"/>
      <c r="F20" s="4"/>
      <c r="G20" s="31">
        <f>G22+G28</f>
        <v>8140.54053</v>
      </c>
    </row>
    <row r="21" spans="1:7" ht="12.75">
      <c r="A21" s="34"/>
      <c r="B21" s="4"/>
      <c r="C21" s="4"/>
      <c r="D21" s="4"/>
      <c r="E21" s="4"/>
      <c r="F21" s="4"/>
      <c r="G21" s="35"/>
    </row>
    <row r="22" spans="1:7" ht="12.75">
      <c r="A22" s="36" t="s">
        <v>16</v>
      </c>
      <c r="B22" s="6"/>
      <c r="C22" s="6"/>
      <c r="D22" s="6"/>
      <c r="E22" s="6"/>
      <c r="F22" s="6"/>
      <c r="G22" s="37">
        <f>SUM(G23:G27)</f>
        <v>1615.0909299999998</v>
      </c>
    </row>
    <row r="23" spans="1:7" ht="12.75">
      <c r="A23" s="13" t="s">
        <v>17</v>
      </c>
      <c r="B23" s="4"/>
      <c r="C23" s="4"/>
      <c r="D23" s="4"/>
      <c r="E23" s="4"/>
      <c r="F23" s="4"/>
      <c r="G23" s="21"/>
    </row>
    <row r="24" spans="1:7" ht="12.75">
      <c r="A24" s="18" t="s">
        <v>18</v>
      </c>
      <c r="B24" s="11"/>
      <c r="C24" s="11"/>
      <c r="D24" s="11"/>
      <c r="E24" s="11"/>
      <c r="F24" s="11"/>
      <c r="G24" s="38">
        <f>G5*0.29</f>
        <v>1118.965</v>
      </c>
    </row>
    <row r="25" spans="1:7" ht="12.75">
      <c r="A25" s="18" t="s">
        <v>19</v>
      </c>
      <c r="B25" s="11"/>
      <c r="C25" s="11"/>
      <c r="D25" s="11"/>
      <c r="E25" s="11"/>
      <c r="F25" s="11"/>
      <c r="G25" s="38">
        <f>G24*0.202</f>
        <v>226.03092999999998</v>
      </c>
    </row>
    <row r="26" spans="1:7" ht="12.75">
      <c r="A26" s="13" t="s">
        <v>20</v>
      </c>
      <c r="B26" s="4"/>
      <c r="C26" s="4"/>
      <c r="D26" s="4"/>
      <c r="E26" s="4"/>
      <c r="F26" s="4"/>
      <c r="G26" s="23"/>
    </row>
    <row r="27" spans="1:7" ht="12.75">
      <c r="A27" s="18" t="s">
        <v>21</v>
      </c>
      <c r="B27" s="11"/>
      <c r="C27" s="11"/>
      <c r="D27" s="11"/>
      <c r="E27" s="11"/>
      <c r="F27" s="11"/>
      <c r="G27" s="38">
        <f>G5*0.07</f>
        <v>270.095</v>
      </c>
    </row>
    <row r="28" spans="1:7" ht="12.75">
      <c r="A28" s="36" t="s">
        <v>22</v>
      </c>
      <c r="B28" s="6"/>
      <c r="C28" s="6"/>
      <c r="D28" s="6"/>
      <c r="E28" s="6"/>
      <c r="F28" s="6"/>
      <c r="G28" s="37">
        <f>SUM(G29:G38)</f>
        <v>6525.4496</v>
      </c>
    </row>
    <row r="29" spans="1:7" ht="12.75">
      <c r="A29" s="13" t="s">
        <v>23</v>
      </c>
      <c r="B29" s="4"/>
      <c r="C29" s="4"/>
      <c r="D29" s="4"/>
      <c r="E29" s="4"/>
      <c r="F29" s="4"/>
      <c r="G29" s="23"/>
    </row>
    <row r="30" spans="1:7" ht="12.75">
      <c r="A30" s="39" t="s">
        <v>24</v>
      </c>
      <c r="B30" s="40"/>
      <c r="C30" s="40"/>
      <c r="D30" s="40"/>
      <c r="E30" s="40"/>
      <c r="F30" s="40"/>
      <c r="G30" s="17"/>
    </row>
    <row r="31" spans="1:7" ht="12.75">
      <c r="A31" s="13" t="s">
        <v>25</v>
      </c>
      <c r="B31" s="4"/>
      <c r="C31" s="4"/>
      <c r="D31" s="4"/>
      <c r="E31" s="4"/>
      <c r="F31" s="4"/>
      <c r="G31" s="14">
        <v>4144.8</v>
      </c>
    </row>
    <row r="32" spans="1:7" ht="12.75">
      <c r="A32" s="18" t="s">
        <v>26</v>
      </c>
      <c r="B32" s="11"/>
      <c r="C32" s="11"/>
      <c r="D32" s="11"/>
      <c r="E32" s="11"/>
      <c r="F32" s="11"/>
      <c r="G32" s="38">
        <f>G31*0.202</f>
        <v>837.2496000000001</v>
      </c>
    </row>
    <row r="33" spans="1:7" ht="12.75">
      <c r="A33" s="13" t="s">
        <v>27</v>
      </c>
      <c r="B33" s="4"/>
      <c r="C33" s="4"/>
      <c r="D33" s="4"/>
      <c r="E33" s="4"/>
      <c r="F33" s="4"/>
      <c r="G33" s="41"/>
    </row>
    <row r="34" spans="1:7" ht="12.75">
      <c r="A34" s="18" t="s">
        <v>28</v>
      </c>
      <c r="B34" s="11"/>
      <c r="C34" s="11"/>
      <c r="D34" s="11"/>
      <c r="E34" s="11"/>
      <c r="F34" s="11"/>
      <c r="G34" s="14"/>
    </row>
    <row r="35" spans="1:7" ht="12.75">
      <c r="A35" s="18" t="s">
        <v>29</v>
      </c>
      <c r="B35" s="11"/>
      <c r="C35" s="11"/>
      <c r="D35" s="11"/>
      <c r="E35" s="11"/>
      <c r="F35" s="11"/>
      <c r="G35" s="14"/>
    </row>
    <row r="36" spans="1:7" ht="12.75">
      <c r="A36" s="13" t="s">
        <v>30</v>
      </c>
      <c r="B36" s="4"/>
      <c r="C36" s="4"/>
      <c r="D36" s="4"/>
      <c r="E36" s="4"/>
      <c r="F36" s="4"/>
      <c r="G36" s="41"/>
    </row>
    <row r="37" spans="1:7" ht="12.75">
      <c r="A37" s="18" t="s">
        <v>31</v>
      </c>
      <c r="B37" s="11"/>
      <c r="C37" s="11"/>
      <c r="D37" s="11"/>
      <c r="E37" s="11"/>
      <c r="F37" s="11"/>
      <c r="G37" s="42">
        <f>G5*0.09</f>
        <v>347.265</v>
      </c>
    </row>
    <row r="38" spans="1:7" ht="12.75">
      <c r="A38" s="13" t="s">
        <v>32</v>
      </c>
      <c r="B38" s="4"/>
      <c r="C38" s="4"/>
      <c r="D38" s="4"/>
      <c r="E38" s="4"/>
      <c r="F38" s="4"/>
      <c r="G38" s="43">
        <f>G5*0.31</f>
        <v>1196.135</v>
      </c>
    </row>
    <row r="39" spans="1:7" ht="12.75">
      <c r="A39" s="36" t="s">
        <v>33</v>
      </c>
      <c r="B39" s="45"/>
      <c r="C39" s="45"/>
      <c r="D39" s="45"/>
      <c r="E39" s="45"/>
      <c r="F39" s="6"/>
      <c r="G39" s="37">
        <f>G41+G46+G51+G56+G57</f>
        <v>5861.594999999999</v>
      </c>
    </row>
    <row r="40" spans="1:7" ht="12.75">
      <c r="A40" s="30" t="s">
        <v>34</v>
      </c>
      <c r="B40" s="32"/>
      <c r="C40" s="32"/>
      <c r="D40" s="32"/>
      <c r="E40" s="32"/>
      <c r="F40" s="4"/>
      <c r="G40" s="23"/>
    </row>
    <row r="41" spans="1:7" ht="12.75">
      <c r="A41" s="39" t="s">
        <v>35</v>
      </c>
      <c r="B41" s="40"/>
      <c r="C41" s="40"/>
      <c r="D41" s="40"/>
      <c r="E41" s="40"/>
      <c r="F41" s="40"/>
      <c r="G41" s="21">
        <f>SUM(G42:G45)</f>
        <v>2488.14</v>
      </c>
    </row>
    <row r="42" spans="1:7" ht="12.75">
      <c r="A42" s="13" t="s">
        <v>36</v>
      </c>
      <c r="B42" s="4"/>
      <c r="C42" s="4"/>
      <c r="D42" s="4"/>
      <c r="E42" s="4"/>
      <c r="F42" s="4"/>
      <c r="G42" s="23">
        <v>2070</v>
      </c>
    </row>
    <row r="43" spans="1:7" ht="12.75">
      <c r="A43" s="18" t="s">
        <v>37</v>
      </c>
      <c r="B43" s="11"/>
      <c r="C43" s="11"/>
      <c r="D43" s="11"/>
      <c r="E43" s="11"/>
      <c r="F43" s="11"/>
      <c r="G43" s="38">
        <f>G42*0.202</f>
        <v>418.14000000000004</v>
      </c>
    </row>
    <row r="44" spans="1:7" ht="12.75">
      <c r="A44" s="18" t="s">
        <v>38</v>
      </c>
      <c r="B44" s="11"/>
      <c r="C44" s="11"/>
      <c r="D44" s="11"/>
      <c r="E44" s="11"/>
      <c r="F44" s="11"/>
      <c r="G44" s="14"/>
    </row>
    <row r="45" spans="1:7" ht="12.75">
      <c r="A45" s="13" t="s">
        <v>39</v>
      </c>
      <c r="B45" s="4"/>
      <c r="C45" s="4"/>
      <c r="D45" s="4"/>
      <c r="E45" s="4"/>
      <c r="F45" s="4"/>
      <c r="G45" s="41"/>
    </row>
    <row r="46" spans="1:7" ht="12.75">
      <c r="A46" s="18" t="s">
        <v>40</v>
      </c>
      <c r="B46" s="11"/>
      <c r="C46" s="11"/>
      <c r="D46" s="11"/>
      <c r="E46" s="11"/>
      <c r="F46" s="11"/>
      <c r="G46" s="14">
        <v>2486</v>
      </c>
    </row>
    <row r="47" spans="1:7" ht="12.75">
      <c r="A47" s="13" t="s">
        <v>41</v>
      </c>
      <c r="B47" s="4"/>
      <c r="C47" s="4"/>
      <c r="D47" s="4"/>
      <c r="E47" s="4"/>
      <c r="F47" s="4"/>
      <c r="G47" s="23"/>
    </row>
    <row r="48" spans="1:7" ht="12.75">
      <c r="A48" s="18" t="s">
        <v>42</v>
      </c>
      <c r="B48" s="11"/>
      <c r="C48" s="11"/>
      <c r="D48" s="11"/>
      <c r="E48" s="11"/>
      <c r="F48" s="11"/>
      <c r="G48" s="14">
        <f>G47*0.169</f>
        <v>0</v>
      </c>
    </row>
    <row r="49" spans="1:7" ht="12.75">
      <c r="A49" s="13" t="s">
        <v>43</v>
      </c>
      <c r="B49" s="4"/>
      <c r="C49" s="4"/>
      <c r="D49" s="4"/>
      <c r="E49" s="4"/>
      <c r="F49" s="4"/>
      <c r="G49" s="23"/>
    </row>
    <row r="50" spans="1:7" ht="12.75">
      <c r="A50" s="18" t="s">
        <v>39</v>
      </c>
      <c r="B50" s="11"/>
      <c r="C50" s="11"/>
      <c r="D50" s="11"/>
      <c r="E50" s="11"/>
      <c r="F50" s="11"/>
      <c r="G50" s="14"/>
    </row>
    <row r="51" spans="1:7" ht="12.75">
      <c r="A51" s="13" t="s">
        <v>44</v>
      </c>
      <c r="B51" s="4"/>
      <c r="C51" s="4"/>
      <c r="D51" s="4"/>
      <c r="E51" s="4"/>
      <c r="F51" s="4"/>
      <c r="G51" s="23">
        <f>SUM(G52:G55)</f>
        <v>0</v>
      </c>
    </row>
    <row r="52" spans="1:7" ht="12.75">
      <c r="A52" s="18" t="s">
        <v>45</v>
      </c>
      <c r="B52" s="11"/>
      <c r="C52" s="11"/>
      <c r="D52" s="11"/>
      <c r="E52" s="11"/>
      <c r="F52" s="11"/>
      <c r="G52" s="14"/>
    </row>
    <row r="53" spans="1:7" ht="12.75">
      <c r="A53" s="13" t="s">
        <v>42</v>
      </c>
      <c r="B53" s="4"/>
      <c r="C53" s="4"/>
      <c r="D53" s="4"/>
      <c r="E53" s="4"/>
      <c r="F53" s="4"/>
      <c r="G53" s="14"/>
    </row>
    <row r="54" spans="1:7" ht="12.75">
      <c r="A54" s="18" t="s">
        <v>46</v>
      </c>
      <c r="B54" s="11"/>
      <c r="C54" s="11"/>
      <c r="D54" s="11"/>
      <c r="E54" s="11"/>
      <c r="F54" s="11"/>
      <c r="G54" s="14"/>
    </row>
    <row r="55" spans="1:7" ht="12.75">
      <c r="A55" s="13" t="s">
        <v>39</v>
      </c>
      <c r="B55" s="4"/>
      <c r="C55" s="4"/>
      <c r="D55" s="4"/>
      <c r="E55" s="4"/>
      <c r="F55" s="11" t="s">
        <v>96</v>
      </c>
      <c r="G55" s="41"/>
    </row>
    <row r="56" spans="1:7" ht="12.75">
      <c r="A56" s="46" t="s">
        <v>49</v>
      </c>
      <c r="B56" s="47"/>
      <c r="C56" s="47"/>
      <c r="D56" s="47"/>
      <c r="E56" s="47"/>
      <c r="F56" s="47"/>
      <c r="G56" s="48">
        <f>G5*0.23</f>
        <v>887.455</v>
      </c>
    </row>
    <row r="57" spans="1:7" ht="12.75">
      <c r="A57" s="46" t="s">
        <v>50</v>
      </c>
      <c r="B57" s="47"/>
      <c r="C57" s="47"/>
      <c r="D57" s="47"/>
      <c r="E57" s="47"/>
      <c r="F57" s="47"/>
      <c r="G57" s="49"/>
    </row>
    <row r="58" spans="1:7" ht="12.75">
      <c r="A58" s="36" t="s">
        <v>51</v>
      </c>
      <c r="B58" s="6"/>
      <c r="C58" s="6"/>
      <c r="D58" s="6"/>
      <c r="E58" s="6"/>
      <c r="F58" s="50"/>
      <c r="G58" s="48">
        <f>G5*2.37</f>
        <v>9144.645</v>
      </c>
    </row>
    <row r="59" spans="1:7" ht="12.75">
      <c r="A59" s="13" t="s">
        <v>52</v>
      </c>
      <c r="B59" s="4"/>
      <c r="C59" s="4"/>
      <c r="D59" s="4"/>
      <c r="E59" s="4"/>
      <c r="F59" s="51"/>
      <c r="G59" s="52"/>
    </row>
    <row r="60" spans="1:7" ht="12.75">
      <c r="A60" s="13" t="s">
        <v>53</v>
      </c>
      <c r="B60" s="4"/>
      <c r="C60" s="4"/>
      <c r="D60" s="4"/>
      <c r="E60" s="4"/>
      <c r="F60" s="51"/>
      <c r="G60" s="51"/>
    </row>
    <row r="61" spans="1:7" ht="12.75">
      <c r="A61" s="4"/>
      <c r="B61" s="4"/>
      <c r="C61" s="4"/>
      <c r="D61" s="4"/>
      <c r="E61" s="4"/>
      <c r="F61" s="51"/>
      <c r="G61" s="51"/>
    </row>
    <row r="62" spans="1:7" ht="12.75">
      <c r="A62" s="53" t="s">
        <v>54</v>
      </c>
      <c r="B62" s="29"/>
      <c r="C62" s="29"/>
      <c r="D62" s="26"/>
      <c r="E62" s="26"/>
      <c r="F62" s="27"/>
      <c r="G62" s="54">
        <f>G5*0.77</f>
        <v>2971.045</v>
      </c>
    </row>
    <row r="63" spans="1:7" s="57" customFormat="1" ht="12.75">
      <c r="A63" s="55" t="s">
        <v>55</v>
      </c>
      <c r="B63" s="56"/>
      <c r="C63" s="56"/>
      <c r="D63" s="56"/>
      <c r="E63" s="56"/>
      <c r="F63" s="56"/>
      <c r="G63" s="48">
        <f>G5*1.07</f>
        <v>4128.595</v>
      </c>
    </row>
    <row r="64" spans="1:7" ht="12.75">
      <c r="A64" s="36" t="s">
        <v>56</v>
      </c>
      <c r="B64" s="6"/>
      <c r="C64" s="6"/>
      <c r="D64" s="6"/>
      <c r="E64" s="6"/>
      <c r="F64" s="6"/>
      <c r="G64" s="49"/>
    </row>
    <row r="65" spans="1:7" ht="12.75">
      <c r="A65" s="53" t="s">
        <v>57</v>
      </c>
      <c r="B65" s="58"/>
      <c r="C65" s="29"/>
      <c r="D65" s="29"/>
      <c r="E65" s="29"/>
      <c r="F65" s="59"/>
      <c r="G65" s="48">
        <f>G5*0.64</f>
        <v>2469.44</v>
      </c>
    </row>
    <row r="66" spans="1:7" ht="12.75">
      <c r="A66" s="61" t="s">
        <v>58</v>
      </c>
      <c r="B66" s="62"/>
      <c r="C66" s="62"/>
      <c r="D66" s="62"/>
      <c r="E66" s="62"/>
      <c r="F66" s="62"/>
      <c r="G66" s="63">
        <f>G18*0.06</f>
        <v>2146.7406</v>
      </c>
    </row>
    <row r="67" spans="1:7" ht="12.75">
      <c r="A67" s="25" t="s">
        <v>59</v>
      </c>
      <c r="B67" s="26"/>
      <c r="C67" s="26"/>
      <c r="D67" s="26"/>
      <c r="E67" s="26"/>
      <c r="F67" s="26"/>
      <c r="G67" s="54">
        <f>G22+G28+G39+G58+G62+G63+G64+G65+G66</f>
        <v>34862.60113</v>
      </c>
    </row>
    <row r="68" spans="1:8" ht="12.75">
      <c r="A68" s="25" t="s">
        <v>60</v>
      </c>
      <c r="B68" s="26"/>
      <c r="C68" s="26"/>
      <c r="D68" s="26"/>
      <c r="E68" s="26"/>
      <c r="F68" s="26"/>
      <c r="G68" s="54">
        <f>G18-G67</f>
        <v>916.4088699999993</v>
      </c>
      <c r="H68" s="22"/>
    </row>
    <row r="69" spans="1:8" ht="12.75">
      <c r="A69" s="25" t="s">
        <v>61</v>
      </c>
      <c r="B69" s="26"/>
      <c r="C69" s="26"/>
      <c r="D69" s="26"/>
      <c r="E69" s="26"/>
      <c r="F69" s="26"/>
      <c r="G69" s="54">
        <f>G8+G68</f>
        <v>89884.64887</v>
      </c>
      <c r="H69" s="22"/>
    </row>
    <row r="72" ht="12.75">
      <c r="A72" s="1" t="s">
        <v>62</v>
      </c>
    </row>
    <row r="75" ht="12.75">
      <c r="A75" t="s">
        <v>63</v>
      </c>
    </row>
  </sheetData>
  <printOptions/>
  <pageMargins left="0.27569444444444446" right="0" top="0" bottom="0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2013-04-04T07:36:23Z</cp:lastPrinted>
  <dcterms:created xsi:type="dcterms:W3CDTF">1996-10-08T23:32:33Z</dcterms:created>
  <dcterms:modified xsi:type="dcterms:W3CDTF">2013-04-04T10:02:47Z</dcterms:modified>
  <cp:category/>
  <cp:version/>
  <cp:contentType/>
  <cp:contentStatus/>
  <cp:revision>2405</cp:revision>
</cp:coreProperties>
</file>